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видатки" sheetId="1" r:id="rId1"/>
  </sheets>
  <definedNames>
    <definedName name="_xlnm.Print_Area" localSheetId="0">'видатки'!$A$1:$F$166</definedName>
  </definedNames>
  <calcPr fullCalcOnLoad="1"/>
</workbook>
</file>

<file path=xl/sharedStrings.xml><?xml version="1.0" encoding="utf-8"?>
<sst xmlns="http://schemas.openxmlformats.org/spreadsheetml/2006/main" count="314" uniqueCount="218">
  <si>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</si>
  <si>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</si>
  <si>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</si>
  <si>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</si>
  <si>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</si>
  <si>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</si>
  <si>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</si>
  <si>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</si>
  <si>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</si>
  <si>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</si>
  <si>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</si>
  <si>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</si>
  <si>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</si>
  <si>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</si>
  <si>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</si>
  <si>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</si>
  <si>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</si>
  <si>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</si>
  <si>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</si>
  <si>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</si>
  <si>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</si>
  <si>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</si>
  <si>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</si>
  <si>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</si>
  <si>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</si>
  <si>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</si>
  <si>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</si>
  <si>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</si>
  <si>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</si>
  <si>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</si>
  <si>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</si>
  <si>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</si>
  <si>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</si>
  <si>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</si>
  <si>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</si>
  <si>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</si>
  <si>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</si>
  <si>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</si>
  <si>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</si>
  <si>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</si>
  <si>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</si>
  <si>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</si>
  <si>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</si>
  <si>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</si>
  <si>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</si>
  <si>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</si>
  <si>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</si>
  <si>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</si>
  <si>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Валентина КРАВЧУК</t>
  </si>
  <si>
    <t>Керівництво і управління у відповідній сфері у містах (місті Києві), селищах, селах, територіальних громадах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</si>
  <si>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</si>
  <si>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</si>
  <si>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</si>
  <si>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</si>
  <si>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</si>
  <si>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</si>
  <si>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</si>
  <si>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</si>
  <si>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</si>
  <si>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Реверсна дотація</t>
  </si>
  <si>
    <t>Розроблення схем планування та забудови територій (містобудівної документації)</t>
  </si>
  <si>
    <t>0200000</t>
  </si>
  <si>
    <t>0210000</t>
  </si>
  <si>
    <r>
      <t xml:space="preserve">Виконавчий комітет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</si>
  <si>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</si>
  <si>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</si>
  <si>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</si>
  <si>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</si>
  <si>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</si>
  <si>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</si>
  <si>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</si>
  <si>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</si>
  <si>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0213112</t>
  </si>
  <si>
    <t>0213133</t>
  </si>
  <si>
    <t>0213242</t>
  </si>
  <si>
    <t>0215011</t>
  </si>
  <si>
    <t>0215012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</si>
  <si>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</si>
  <si>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</si>
  <si>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</si>
  <si>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</si>
  <si>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</si>
  <si>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</si>
  <si>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</si>
  <si>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</si>
  <si>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</si>
  <si>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</si>
  <si>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0611070</t>
  </si>
  <si>
    <t>0611141</t>
  </si>
  <si>
    <t>0611142</t>
  </si>
  <si>
    <t>0611151</t>
  </si>
  <si>
    <t>0611152</t>
  </si>
  <si>
    <t>0611160</t>
  </si>
  <si>
    <t>0611200</t>
  </si>
  <si>
    <t>0800000</t>
  </si>
  <si>
    <t>0810000</t>
  </si>
  <si>
    <t>0810160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</si>
  <si>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</si>
  <si>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</si>
  <si>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</si>
  <si>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</si>
  <si>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</si>
  <si>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</si>
  <si>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</si>
  <si>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</si>
  <si>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</si>
  <si>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</si>
  <si>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</si>
  <si>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</si>
  <si>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</si>
  <si>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</si>
  <si>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</si>
  <si>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</si>
  <si>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</si>
  <si>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</si>
  <si>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</si>
  <si>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</si>
  <si>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</si>
  <si>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</si>
  <si>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</si>
  <si>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</si>
  <si>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</si>
  <si>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</si>
  <si>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</si>
  <si>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1510160</t>
  </si>
  <si>
    <t>1511021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</si>
  <si>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</si>
  <si>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</si>
  <si>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</si>
  <si>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</si>
  <si>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</si>
  <si>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</si>
  <si>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</si>
  <si>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</si>
  <si>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</si>
  <si>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3718600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</si>
  <si>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</si>
  <si>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</si>
  <si>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</si>
  <si>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</si>
  <si>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0217350</t>
  </si>
  <si>
    <t>0217691</t>
  </si>
  <si>
    <t>0218340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</si>
  <si>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</si>
  <si>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t>1517321</t>
  </si>
  <si>
    <t>1517370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</si>
  <si>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</si>
  <si>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</si>
  <si>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</si>
  <si>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</si>
  <si>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</si>
  <si>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       </t>
    </r>
    <r>
      <rPr>
        <sz val="10"/>
        <rFont val="Times New Roman"/>
        <family val="1"/>
      </rPr>
      <t>(головний розпорядник)</t>
    </r>
  </si>
  <si>
    <t>Любов ОЦАБРИКА</t>
  </si>
  <si>
    <t>0217670</t>
  </si>
  <si>
    <t>Внески до статутного капіталу суб`єктів господарювання</t>
  </si>
  <si>
    <r>
      <t xml:space="preserve">Фонд комунального майна  </t>
    </r>
    <r>
      <rPr>
        <sz val="10"/>
        <rFont val="Times New Roman"/>
        <family val="1"/>
      </rPr>
      <t xml:space="preserve">(відповідальний виконавець)  </t>
    </r>
  </si>
  <si>
    <r>
      <t xml:space="preserve">Фонд комунального майна міста Нетішина                                                                </t>
    </r>
    <r>
      <rPr>
        <sz val="10"/>
        <rFont val="Times New Roman"/>
        <family val="1"/>
      </rPr>
      <t xml:space="preserve"> (головний розпорядник)</t>
    </r>
  </si>
  <si>
    <t xml:space="preserve">Затверджено з урахуванням змін                              на 2023 рік 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</si>
  <si>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</si>
  <si>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</si>
  <si>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1518775</t>
  </si>
  <si>
    <t>Інші заходи за рахунок коштів резервного фонду місцевого бюджету</t>
  </si>
  <si>
    <t>Будівництво освітніх установ та закладів</t>
  </si>
  <si>
    <t>0813031</t>
  </si>
  <si>
    <t>І. Видатки загального фонду бюджету Нетішинської міської територіальної громади</t>
  </si>
  <si>
    <t>ІІ. Видатки спеціального фонду бюджету Нетішинської міської територіальної громади</t>
  </si>
  <si>
    <t>0215049</t>
  </si>
  <si>
    <t>Виконання окремих заходів з реалізації соціального проекту `Активні парки - локації здорової України`</t>
  </si>
  <si>
    <t>0216017</t>
  </si>
  <si>
    <t>Інша діяльність, пов`язана з експлуатацією об`єктів житлово-комунального господарства</t>
  </si>
  <si>
    <t>0218312</t>
  </si>
  <si>
    <t>Утилізація відходів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</si>
  <si>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</si>
  <si>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</si>
  <si>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</si>
  <si>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</si>
  <si>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</si>
  <si>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</si>
  <si>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спеціалізованої освіти мистецькими школами</t>
  </si>
  <si>
    <t>0217650</t>
  </si>
  <si>
    <t>Резервний фонд місцевого бюджету</t>
  </si>
  <si>
    <t>1517461</t>
  </si>
  <si>
    <t>1511010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</si>
  <si>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</si>
  <si>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</si>
  <si>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 xml:space="preserve">про виконання  бюджету Нетішинської міської територіальної громади за січень-грудень 2023 року </t>
  </si>
  <si>
    <t>Касові видатки за січень - грудень               2023 року</t>
  </si>
  <si>
    <t>Касові видатки за січень - грудень              2023 року</t>
  </si>
  <si>
    <t>0216071</t>
  </si>
  <si>
    <t>Відшкодування різниці між розміром ціни (тарифу)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</si>
  <si>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</si>
  <si>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</si>
  <si>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</si>
  <si>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</si>
  <si>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3116030</t>
  </si>
  <si>
    <t>3118110</t>
  </si>
  <si>
    <t>3718710</t>
  </si>
  <si>
    <t>3719770</t>
  </si>
  <si>
    <t>Інші субвенції з місцевого бюджету</t>
  </si>
  <si>
    <t>50</t>
  </si>
  <si>
    <t>Військова адміністрація населеного пункту (населених пунктів)</t>
  </si>
  <si>
    <t>5010160</t>
  </si>
  <si>
    <t>5010000</t>
  </si>
  <si>
    <t>Проведення експертної грошової оцінки земельної ділянки чи права на неї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</si>
  <si>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</si>
  <si>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</si>
  <si>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</si>
  <si>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</si>
  <si>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</si>
  <si>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1510150</t>
  </si>
  <si>
    <t>1511070</t>
  </si>
  <si>
    <t>1511141</t>
  </si>
  <si>
    <t>1511261</t>
  </si>
  <si>
    <t>1511262</t>
  </si>
  <si>
    <t>до рішення виконавчого</t>
  </si>
  <si>
    <t xml:space="preserve">комітету міської ради </t>
  </si>
  <si>
    <t>__.02.2024 № ____/2024</t>
  </si>
  <si>
    <t xml:space="preserve">Керуючий справами 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</si>
</sst>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"/>
    <numFmt numFmtId="198" formatCode="0.0000"/>
    <numFmt numFmtId="199" formatCode="0.000"/>
    <numFmt numFmtId="200" formatCode="#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5" fillId="22" borderId="1" applyNumberFormat="0" applyAlignment="0" applyProtection="0"/>
    <xf numFmtId="0" fontId="3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7" applyNumberFormat="0" applyFill="0" applyAlignment="0" applyProtection="0"/>
    <xf numFmtId="0" fontId="13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0" fontId="25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190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2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190" fontId="20" fillId="6" borderId="10" xfId="0" applyNumberFormat="1" applyFont="1" applyFill="1" applyBorder="1" applyAlignment="1">
      <alignment horizontal="left" vertical="center" wrapText="1"/>
    </xf>
    <xf numFmtId="0" fontId="22" fillId="0" borderId="12" xfId="0" applyFont="1" applyBorder="1" applyAlignment="1">
      <alignment/>
    </xf>
    <xf numFmtId="0" fontId="30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8" fillId="0" borderId="10" xfId="55" applyFont="1" applyBorder="1" applyAlignment="1">
      <alignment horizontal="center" vertical="center"/>
      <protection/>
    </xf>
    <xf numFmtId="0" fontId="18" fillId="0" borderId="10" xfId="55" applyFont="1" applyBorder="1" applyAlignment="1">
      <alignment vertical="center" wrapText="1"/>
      <protection/>
    </xf>
    <xf numFmtId="4" fontId="20" fillId="24" borderId="10" xfId="0" applyNumberFormat="1" applyFont="1" applyFill="1" applyBorder="1" applyAlignment="1">
      <alignment wrapText="1"/>
    </xf>
    <xf numFmtId="192" fontId="20" fillId="24" borderId="10" xfId="0" applyNumberFormat="1" applyFont="1" applyFill="1" applyBorder="1" applyAlignment="1">
      <alignment wrapText="1"/>
    </xf>
    <xf numFmtId="4" fontId="18" fillId="0" borderId="10" xfId="55" applyNumberFormat="1" applyFont="1" applyBorder="1" applyAlignment="1">
      <alignment/>
      <protection/>
    </xf>
    <xf numFmtId="192" fontId="18" fillId="0" borderId="10" xfId="0" applyNumberFormat="1" applyFont="1" applyBorder="1" applyAlignment="1" applyProtection="1">
      <alignment horizontal="right"/>
      <protection locked="0"/>
    </xf>
    <xf numFmtId="4" fontId="18" fillId="0" borderId="10" xfId="0" applyNumberFormat="1" applyFont="1" applyBorder="1" applyAlignment="1" applyProtection="1">
      <alignment horizontal="right"/>
      <protection locked="0"/>
    </xf>
    <xf numFmtId="4" fontId="20" fillId="24" borderId="10" xfId="0" applyNumberFormat="1" applyFont="1" applyFill="1" applyBorder="1" applyAlignment="1">
      <alignment horizontal="right" wrapText="1"/>
    </xf>
    <xf numFmtId="192" fontId="20" fillId="24" borderId="10" xfId="0" applyNumberFormat="1" applyFont="1" applyFill="1" applyBorder="1" applyAlignment="1">
      <alignment horizontal="right" wrapText="1"/>
    </xf>
    <xf numFmtId="4" fontId="20" fillId="6" borderId="10" xfId="0" applyNumberFormat="1" applyFont="1" applyFill="1" applyBorder="1" applyAlignment="1" applyProtection="1">
      <alignment horizontal="right"/>
      <protection locked="0"/>
    </xf>
    <xf numFmtId="192" fontId="20" fillId="6" borderId="10" xfId="0" applyNumberFormat="1" applyFont="1" applyFill="1" applyBorder="1" applyAlignment="1" applyProtection="1">
      <alignment horizontal="right"/>
      <protection locked="0"/>
    </xf>
    <xf numFmtId="4" fontId="20" fillId="6" borderId="10" xfId="0" applyNumberFormat="1" applyFont="1" applyFill="1" applyBorder="1" applyAlignment="1" quotePrefix="1">
      <alignment wrapText="1"/>
    </xf>
    <xf numFmtId="190" fontId="20" fillId="6" borderId="10" xfId="0" applyNumberFormat="1" applyFont="1" applyFill="1" applyBorder="1" applyAlignment="1" quotePrefix="1">
      <alignment wrapText="1"/>
    </xf>
    <xf numFmtId="4" fontId="18" fillId="0" borderId="10" xfId="0" applyNumberFormat="1" applyFont="1" applyFill="1" applyBorder="1" applyAlignment="1" applyProtection="1">
      <alignment horizontal="right"/>
      <protection/>
    </xf>
    <xf numFmtId="190" fontId="18" fillId="0" borderId="10" xfId="0" applyNumberFormat="1" applyFont="1" applyFill="1" applyBorder="1" applyAlignment="1" applyProtection="1">
      <alignment horizontal="right"/>
      <protection/>
    </xf>
    <xf numFmtId="4" fontId="20" fillId="6" borderId="10" xfId="0" applyNumberFormat="1" applyFont="1" applyFill="1" applyBorder="1" applyAlignment="1" applyProtection="1">
      <alignment horizontal="right"/>
      <protection/>
    </xf>
    <xf numFmtId="190" fontId="20" fillId="6" borderId="10" xfId="0" applyNumberFormat="1" applyFont="1" applyFill="1" applyBorder="1" applyAlignment="1" applyProtection="1">
      <alignment horizontal="right"/>
      <protection/>
    </xf>
    <xf numFmtId="4" fontId="20" fillId="6" borderId="10" xfId="0" applyNumberFormat="1" applyFont="1" applyFill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/>
    </xf>
    <xf numFmtId="4" fontId="20" fillId="6" borderId="10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" fontId="32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9" fontId="31" fillId="0" borderId="0" xfId="0" applyNumberFormat="1" applyFont="1" applyAlignment="1">
      <alignment horizontal="left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32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Alignment="1">
      <alignment vertical="center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49" fontId="22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 3" xfId="56"/>
    <cellStyle name="Обычный 3" xfId="57"/>
    <cellStyle name="Обычный 4" xfId="58"/>
    <cellStyle name="Обычный 5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Comma" xfId="66"/>
    <cellStyle name="Comma [0]" xfId="67"/>
  </cellStyles>
  <dxfs count="1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view="pageBreakPreview" zoomScaleSheetLayoutView="100" workbookViewId="0" topLeftCell="A142">
      <selection activeCell="E157" sqref="E157"/>
    </sheetView>
  </sheetViews>
  <sheetFormatPr defaultColWidth="9.00390625" defaultRowHeight="12.75"/>
  <cols>
    <col min="1" max="1" width="10.00390625" style="1" customWidth="1"/>
    <col min="2" max="2" width="52.75390625" style="1" customWidth="1"/>
    <col min="3" max="3" width="13.875" style="1" customWidth="1"/>
    <col min="4" max="4" width="14.125" style="1" customWidth="1"/>
    <col min="5" max="5" width="13.625" style="1" customWidth="1"/>
    <col min="6" max="6" width="7.25390625" style="1" customWidth="1"/>
    <col min="7" max="16384" width="9.125" style="1" customWidth="1"/>
  </cols>
  <sheetData>
    <row r="1" spans="2:7" ht="18" customHeight="1">
      <c r="B1" s="21"/>
      <c r="C1" s="74" t="s">
        <v>47</v>
      </c>
      <c r="D1" s="74"/>
      <c r="E1" s="65"/>
      <c r="F1" s="65"/>
      <c r="G1" s="5"/>
    </row>
    <row r="2" spans="2:7" ht="18.75">
      <c r="B2" s="21"/>
      <c r="C2" s="65" t="s">
        <v>214</v>
      </c>
      <c r="D2" s="66"/>
      <c r="E2" s="66"/>
      <c r="F2" s="66"/>
      <c r="G2" s="5"/>
    </row>
    <row r="3" spans="2:7" ht="15.75" customHeight="1">
      <c r="B3" s="21"/>
      <c r="C3" s="65" t="s">
        <v>215</v>
      </c>
      <c r="D3" s="66"/>
      <c r="E3" s="66"/>
      <c r="F3" s="66"/>
      <c r="G3" s="2"/>
    </row>
    <row r="4" spans="2:7" ht="15.75" customHeight="1">
      <c r="B4" s="21"/>
      <c r="C4" s="74" t="s">
        <v>216</v>
      </c>
      <c r="D4" s="74"/>
      <c r="E4" s="74"/>
      <c r="F4" s="74"/>
      <c r="G4" s="2"/>
    </row>
    <row r="5" spans="2:6" ht="18.75" customHeight="1">
      <c r="B5" s="21"/>
      <c r="C5" s="28"/>
      <c r="D5" s="28"/>
      <c r="E5" s="28"/>
      <c r="F5" s="28"/>
    </row>
    <row r="6" spans="1:6" ht="18.75">
      <c r="A6" s="75" t="s">
        <v>2</v>
      </c>
      <c r="B6" s="76"/>
      <c r="C6" s="76"/>
      <c r="D6" s="76"/>
      <c r="E6" s="76"/>
      <c r="F6" s="76"/>
    </row>
    <row r="7" spans="1:6" ht="16.5">
      <c r="A7" s="77" t="s">
        <v>185</v>
      </c>
      <c r="B7" s="78"/>
      <c r="C7" s="78"/>
      <c r="D7" s="78"/>
      <c r="E7" s="78"/>
      <c r="F7" s="78"/>
    </row>
    <row r="8" spans="1:6" ht="21.75" customHeight="1">
      <c r="A8" s="41" t="s">
        <v>164</v>
      </c>
      <c r="B8" s="36"/>
      <c r="C8" s="37"/>
      <c r="D8" s="38"/>
      <c r="E8" s="8"/>
      <c r="F8" s="9"/>
    </row>
    <row r="9" spans="1:6" ht="57.75" customHeight="1">
      <c r="A9" s="34" t="s">
        <v>147</v>
      </c>
      <c r="B9" s="3" t="s">
        <v>43</v>
      </c>
      <c r="C9" s="34" t="s">
        <v>157</v>
      </c>
      <c r="D9" s="34" t="s">
        <v>186</v>
      </c>
      <c r="E9" s="33" t="s">
        <v>0</v>
      </c>
      <c r="F9" s="33" t="s">
        <v>1</v>
      </c>
    </row>
    <row r="10" spans="1:6" ht="12.75">
      <c r="A10" s="10" t="s">
        <v>3</v>
      </c>
      <c r="B10" s="11">
        <v>2</v>
      </c>
      <c r="C10" s="12">
        <v>3</v>
      </c>
      <c r="D10" s="12">
        <v>4</v>
      </c>
      <c r="E10" s="13" t="s">
        <v>4</v>
      </c>
      <c r="F10" s="13" t="s">
        <v>5</v>
      </c>
    </row>
    <row r="11" spans="1:6" ht="31.5" customHeight="1">
      <c r="A11" s="26" t="s">
        <v>61</v>
      </c>
      <c r="B11" s="27" t="s">
        <v>64</v>
      </c>
      <c r="C11" s="46">
        <f>C12</f>
        <v>147792237.91</v>
      </c>
      <c r="D11" s="46" t="e">
        <f>D12</f>
        <v>#REF!</v>
      </c>
      <c r="E11" s="46" t="e">
        <f>E12</f>
        <v>#REF!</v>
      </c>
      <c r="F11" s="47" t="e">
        <f>F12</f>
        <v>#REF!</v>
      </c>
    </row>
    <row r="12" spans="1:6" ht="36" customHeight="1">
      <c r="A12" s="26" t="s">
        <v>62</v>
      </c>
      <c r="B12" s="27" t="s">
        <v>63</v>
      </c>
      <c r="C12" s="46">
        <f>SUM(C13:C33)</f>
        <v>147792237.91</v>
      </c>
      <c r="D12" s="46" t="e">
        <f>D13+D14+D15+D16+D17+D18+D19+D20+D21+D22+D23+D24+D31+D33+D25+D26+D27+D28+D29+D30+#REF!+D32</f>
        <v>#REF!</v>
      </c>
      <c r="E12" s="46" t="e">
        <f aca="true" t="shared" si="0" ref="E12:E33">D12-C12</f>
        <v>#REF!</v>
      </c>
      <c r="F12" s="47" t="e">
        <f>D12/C12*100</f>
        <v>#REF!</v>
      </c>
    </row>
    <row r="13" spans="1:6" ht="39" customHeight="1">
      <c r="A13" s="44" t="s">
        <v>68</v>
      </c>
      <c r="B13" s="45" t="s">
        <v>6</v>
      </c>
      <c r="C13" s="48">
        <v>35263216</v>
      </c>
      <c r="D13" s="49">
        <v>34919020.03</v>
      </c>
      <c r="E13" s="50">
        <f t="shared" si="0"/>
        <v>-344195.9699999988</v>
      </c>
      <c r="F13" s="49">
        <f aca="true" t="shared" si="1" ref="F13:F33">SUM(D13/C13*100)</f>
        <v>99.02392348446041</v>
      </c>
    </row>
    <row r="14" spans="1:6" ht="13.5" customHeight="1">
      <c r="A14" s="44" t="s">
        <v>69</v>
      </c>
      <c r="B14" s="45" t="s">
        <v>7</v>
      </c>
      <c r="C14" s="48">
        <v>713500</v>
      </c>
      <c r="D14" s="49">
        <v>704938</v>
      </c>
      <c r="E14" s="50">
        <f t="shared" si="0"/>
        <v>-8562</v>
      </c>
      <c r="F14" s="49">
        <f t="shared" si="1"/>
        <v>98.8</v>
      </c>
    </row>
    <row r="15" spans="1:6" ht="13.5" customHeight="1">
      <c r="A15" s="44" t="s">
        <v>70</v>
      </c>
      <c r="B15" s="45" t="s">
        <v>8</v>
      </c>
      <c r="C15" s="48">
        <f>14544454+800044</f>
        <v>15344498</v>
      </c>
      <c r="D15" s="49">
        <v>14839540.57</v>
      </c>
      <c r="E15" s="50">
        <f t="shared" si="0"/>
        <v>-504957.4299999997</v>
      </c>
      <c r="F15" s="49">
        <f t="shared" si="1"/>
        <v>96.70919550447333</v>
      </c>
    </row>
    <row r="16" spans="1:6" ht="25.5" customHeight="1">
      <c r="A16" s="44" t="s">
        <v>71</v>
      </c>
      <c r="B16" s="45" t="s">
        <v>9</v>
      </c>
      <c r="C16" s="48">
        <v>2442417</v>
      </c>
      <c r="D16" s="49">
        <v>2442416.06</v>
      </c>
      <c r="E16" s="50">
        <f t="shared" si="0"/>
        <v>-0.9399999999441206</v>
      </c>
      <c r="F16" s="49">
        <f t="shared" si="1"/>
        <v>99.99996151353352</v>
      </c>
    </row>
    <row r="17" spans="1:6" ht="13.5" customHeight="1">
      <c r="A17" s="44" t="s">
        <v>72</v>
      </c>
      <c r="B17" s="45" t="s">
        <v>10</v>
      </c>
      <c r="C17" s="48">
        <v>137000</v>
      </c>
      <c r="D17" s="49">
        <v>137000</v>
      </c>
      <c r="E17" s="50">
        <f t="shared" si="0"/>
        <v>0</v>
      </c>
      <c r="F17" s="49">
        <f t="shared" si="1"/>
        <v>100</v>
      </c>
    </row>
    <row r="18" spans="1:6" ht="13.5" customHeight="1">
      <c r="A18" s="44" t="s">
        <v>73</v>
      </c>
      <c r="B18" s="45" t="s">
        <v>11</v>
      </c>
      <c r="C18" s="48">
        <v>156000</v>
      </c>
      <c r="D18" s="49">
        <v>153945</v>
      </c>
      <c r="E18" s="50">
        <f t="shared" si="0"/>
        <v>-2055</v>
      </c>
      <c r="F18" s="49">
        <f t="shared" si="1"/>
        <v>98.6826923076923</v>
      </c>
    </row>
    <row r="19" spans="1:6" ht="13.5" customHeight="1">
      <c r="A19" s="44" t="s">
        <v>74</v>
      </c>
      <c r="B19" s="45" t="s">
        <v>12</v>
      </c>
      <c r="C19" s="48">
        <v>2907000</v>
      </c>
      <c r="D19" s="49">
        <v>2493826.08</v>
      </c>
      <c r="E19" s="50">
        <f t="shared" si="0"/>
        <v>-413173.9199999999</v>
      </c>
      <c r="F19" s="49">
        <f t="shared" si="1"/>
        <v>85.78693085655314</v>
      </c>
    </row>
    <row r="20" spans="1:6" ht="24" customHeight="1">
      <c r="A20" s="44" t="s">
        <v>75</v>
      </c>
      <c r="B20" s="45" t="s">
        <v>13</v>
      </c>
      <c r="C20" s="48">
        <v>995000</v>
      </c>
      <c r="D20" s="49">
        <v>994959.4</v>
      </c>
      <c r="E20" s="50">
        <f t="shared" si="0"/>
        <v>-40.59999999997672</v>
      </c>
      <c r="F20" s="49">
        <f t="shared" si="1"/>
        <v>99.99591959798995</v>
      </c>
    </row>
    <row r="21" spans="1:6" ht="25.5">
      <c r="A21" s="44" t="s">
        <v>76</v>
      </c>
      <c r="B21" s="45" t="s">
        <v>14</v>
      </c>
      <c r="C21" s="48">
        <v>309600</v>
      </c>
      <c r="D21" s="49">
        <v>309187.03</v>
      </c>
      <c r="E21" s="50">
        <f t="shared" si="0"/>
        <v>-412.96999999997206</v>
      </c>
      <c r="F21" s="49">
        <f t="shared" si="1"/>
        <v>99.86661175710594</v>
      </c>
    </row>
    <row r="22" spans="1:6" ht="24.75" customHeight="1">
      <c r="A22" s="44" t="s">
        <v>166</v>
      </c>
      <c r="B22" s="45" t="s">
        <v>167</v>
      </c>
      <c r="C22" s="48">
        <v>88281</v>
      </c>
      <c r="D22" s="49">
        <v>88279.2</v>
      </c>
      <c r="E22" s="50">
        <f t="shared" si="0"/>
        <v>-1.8000000000029104</v>
      </c>
      <c r="F22" s="49">
        <f t="shared" si="1"/>
        <v>99.9979610561729</v>
      </c>
    </row>
    <row r="23" spans="1:6" ht="26.25" customHeight="1">
      <c r="A23" s="44" t="s">
        <v>168</v>
      </c>
      <c r="B23" s="45" t="s">
        <v>169</v>
      </c>
      <c r="C23" s="48">
        <v>13200</v>
      </c>
      <c r="D23" s="49">
        <v>13200</v>
      </c>
      <c r="E23" s="50">
        <f t="shared" si="0"/>
        <v>0</v>
      </c>
      <c r="F23" s="49">
        <f t="shared" si="1"/>
        <v>100</v>
      </c>
    </row>
    <row r="24" spans="1:6" ht="13.5" customHeight="1">
      <c r="A24" s="44" t="s">
        <v>77</v>
      </c>
      <c r="B24" s="45" t="s">
        <v>15</v>
      </c>
      <c r="C24" s="48">
        <v>51332263</v>
      </c>
      <c r="D24" s="49">
        <v>50544896.02</v>
      </c>
      <c r="E24" s="50">
        <f t="shared" si="0"/>
        <v>-787366.9799999967</v>
      </c>
      <c r="F24" s="49">
        <f t="shared" si="1"/>
        <v>98.46613623872379</v>
      </c>
    </row>
    <row r="25" spans="1:6" ht="61.5" customHeight="1">
      <c r="A25" s="44" t="s">
        <v>188</v>
      </c>
      <c r="B25" s="45" t="s">
        <v>189</v>
      </c>
      <c r="C25" s="48">
        <v>1311878.68</v>
      </c>
      <c r="D25" s="49">
        <v>1311878.68</v>
      </c>
      <c r="E25" s="50">
        <f t="shared" si="0"/>
        <v>0</v>
      </c>
      <c r="F25" s="49">
        <f t="shared" si="1"/>
        <v>100</v>
      </c>
    </row>
    <row r="26" spans="1:6" ht="13.5" customHeight="1">
      <c r="A26" s="44" t="s">
        <v>78</v>
      </c>
      <c r="B26" s="45" t="s">
        <v>16</v>
      </c>
      <c r="C26" s="48">
        <v>99200</v>
      </c>
      <c r="D26" s="49">
        <v>39300</v>
      </c>
      <c r="E26" s="50">
        <f t="shared" si="0"/>
        <v>-59900</v>
      </c>
      <c r="F26" s="49">
        <f t="shared" si="1"/>
        <v>39.61693548387097</v>
      </c>
    </row>
    <row r="27" spans="1:6" ht="15.75" customHeight="1">
      <c r="A27" s="44" t="s">
        <v>79</v>
      </c>
      <c r="B27" s="45" t="s">
        <v>17</v>
      </c>
      <c r="C27" s="48">
        <v>3296179</v>
      </c>
      <c r="D27" s="49">
        <v>3131365.84</v>
      </c>
      <c r="E27" s="50">
        <f t="shared" si="0"/>
        <v>-164813.16000000015</v>
      </c>
      <c r="F27" s="49">
        <f t="shared" si="1"/>
        <v>94.99987227635391</v>
      </c>
    </row>
    <row r="28" spans="1:6" ht="24.75" customHeight="1">
      <c r="A28" s="44" t="s">
        <v>80</v>
      </c>
      <c r="B28" s="45" t="s">
        <v>18</v>
      </c>
      <c r="C28" s="48">
        <v>28839576.23</v>
      </c>
      <c r="D28" s="49">
        <v>26557736.44</v>
      </c>
      <c r="E28" s="50">
        <f t="shared" si="0"/>
        <v>-2281839.789999999</v>
      </c>
      <c r="F28" s="49">
        <f t="shared" si="1"/>
        <v>92.08781789370974</v>
      </c>
    </row>
    <row r="29" spans="1:6" ht="13.5" customHeight="1">
      <c r="A29" s="44" t="s">
        <v>81</v>
      </c>
      <c r="B29" s="45" t="s">
        <v>19</v>
      </c>
      <c r="C29" s="48">
        <v>37500</v>
      </c>
      <c r="D29" s="49">
        <v>37500</v>
      </c>
      <c r="E29" s="50">
        <f t="shared" si="0"/>
        <v>0</v>
      </c>
      <c r="F29" s="49">
        <f t="shared" si="1"/>
        <v>100</v>
      </c>
    </row>
    <row r="30" spans="1:6" ht="15.75" customHeight="1">
      <c r="A30" s="44" t="s">
        <v>82</v>
      </c>
      <c r="B30" s="45" t="s">
        <v>20</v>
      </c>
      <c r="C30" s="48">
        <v>1258692</v>
      </c>
      <c r="D30" s="49">
        <v>1097046.96</v>
      </c>
      <c r="E30" s="50">
        <f t="shared" si="0"/>
        <v>-161645.04000000004</v>
      </c>
      <c r="F30" s="49">
        <f t="shared" si="1"/>
        <v>87.15769703787741</v>
      </c>
    </row>
    <row r="31" spans="1:6" ht="24" customHeight="1">
      <c r="A31" s="44" t="s">
        <v>83</v>
      </c>
      <c r="B31" s="45" t="s">
        <v>21</v>
      </c>
      <c r="C31" s="48">
        <v>2189400</v>
      </c>
      <c r="D31" s="49">
        <v>906548.9400000001</v>
      </c>
      <c r="E31" s="50">
        <f t="shared" si="0"/>
        <v>-1282851.06</v>
      </c>
      <c r="F31" s="49">
        <f t="shared" si="1"/>
        <v>41.40627295149356</v>
      </c>
    </row>
    <row r="32" spans="1:6" ht="13.5" customHeight="1">
      <c r="A32" s="44" t="s">
        <v>170</v>
      </c>
      <c r="B32" s="45" t="s">
        <v>171</v>
      </c>
      <c r="C32" s="48">
        <v>124837</v>
      </c>
      <c r="D32" s="49">
        <v>98107.57</v>
      </c>
      <c r="E32" s="50">
        <f>D32-C32</f>
        <v>-26729.429999999993</v>
      </c>
      <c r="F32" s="49">
        <f>SUM(D32/C32*100)</f>
        <v>78.5885354502271</v>
      </c>
    </row>
    <row r="33" spans="1:6" ht="26.25" customHeight="1">
      <c r="A33" s="44" t="s">
        <v>84</v>
      </c>
      <c r="B33" s="45" t="s">
        <v>22</v>
      </c>
      <c r="C33" s="48">
        <v>933000</v>
      </c>
      <c r="D33" s="49">
        <v>930276.6</v>
      </c>
      <c r="E33" s="50">
        <f t="shared" si="0"/>
        <v>-2723.4000000000233</v>
      </c>
      <c r="F33" s="49">
        <f t="shared" si="1"/>
        <v>99.70810289389067</v>
      </c>
    </row>
    <row r="34" spans="1:6" ht="36.75" customHeight="1">
      <c r="A34" s="14" t="s">
        <v>65</v>
      </c>
      <c r="B34" s="16" t="s">
        <v>66</v>
      </c>
      <c r="C34" s="46">
        <f>C35</f>
        <v>244111135.55999997</v>
      </c>
      <c r="D34" s="46">
        <f>D35</f>
        <v>243233037.31000006</v>
      </c>
      <c r="E34" s="46">
        <f>E35</f>
        <v>-878098.2499999106</v>
      </c>
      <c r="F34" s="47">
        <f>D34/C34*100</f>
        <v>99.64028750757907</v>
      </c>
    </row>
    <row r="35" spans="1:6" ht="36.75" customHeight="1">
      <c r="A35" s="14" t="s">
        <v>67</v>
      </c>
      <c r="B35" s="16" t="s">
        <v>146</v>
      </c>
      <c r="C35" s="46">
        <f>SUM(C36:C48)</f>
        <v>244111135.55999997</v>
      </c>
      <c r="D35" s="46">
        <f>SUM(D36:D48)</f>
        <v>243233037.31000006</v>
      </c>
      <c r="E35" s="46">
        <f aca="true" t="shared" si="2" ref="E35:E40">D35-C35</f>
        <v>-878098.2499999106</v>
      </c>
      <c r="F35" s="47">
        <f>D35/C35*100</f>
        <v>99.64028750757907</v>
      </c>
    </row>
    <row r="36" spans="1:6" ht="25.5" customHeight="1">
      <c r="A36" s="44" t="s">
        <v>85</v>
      </c>
      <c r="B36" s="45" t="s">
        <v>49</v>
      </c>
      <c r="C36" s="48">
        <v>2729528.55</v>
      </c>
      <c r="D36" s="49">
        <v>2723294.65</v>
      </c>
      <c r="E36" s="50">
        <f t="shared" si="2"/>
        <v>-6233.899999999907</v>
      </c>
      <c r="F36" s="49">
        <f aca="true" t="shared" si="3" ref="F36:F48">SUM(D36/C36*100)</f>
        <v>99.77161257390036</v>
      </c>
    </row>
    <row r="37" spans="1:6" ht="13.5" customHeight="1">
      <c r="A37" s="44" t="s">
        <v>86</v>
      </c>
      <c r="B37" s="45" t="s">
        <v>23</v>
      </c>
      <c r="C37" s="48">
        <v>91639060.46</v>
      </c>
      <c r="D37" s="49">
        <v>91518893.39</v>
      </c>
      <c r="E37" s="50">
        <f t="shared" si="2"/>
        <v>-120167.06999999285</v>
      </c>
      <c r="F37" s="49">
        <f t="shared" si="3"/>
        <v>99.86886915972644</v>
      </c>
    </row>
    <row r="38" spans="1:6" ht="25.5" customHeight="1">
      <c r="A38" s="44" t="s">
        <v>172</v>
      </c>
      <c r="B38" s="45" t="s">
        <v>173</v>
      </c>
      <c r="C38" s="48">
        <v>60165082.66</v>
      </c>
      <c r="D38" s="49">
        <v>59931909.31999999</v>
      </c>
      <c r="E38" s="50">
        <f t="shared" si="2"/>
        <v>-233173.34000000358</v>
      </c>
      <c r="F38" s="49">
        <f t="shared" si="3"/>
        <v>99.61244407937127</v>
      </c>
    </row>
    <row r="39" spans="1:6" ht="23.25" customHeight="1">
      <c r="A39" s="44" t="s">
        <v>174</v>
      </c>
      <c r="B39" s="45" t="s">
        <v>175</v>
      </c>
      <c r="C39" s="48">
        <v>70796700</v>
      </c>
      <c r="D39" s="49">
        <v>70796700</v>
      </c>
      <c r="E39" s="50">
        <f t="shared" si="2"/>
        <v>0</v>
      </c>
      <c r="F39" s="49">
        <f t="shared" si="3"/>
        <v>100</v>
      </c>
    </row>
    <row r="40" spans="1:6" ht="25.5" customHeight="1">
      <c r="A40" s="44" t="s">
        <v>87</v>
      </c>
      <c r="B40" s="45" t="s">
        <v>50</v>
      </c>
      <c r="C40" s="48">
        <v>11387836</v>
      </c>
      <c r="D40" s="49">
        <v>11177489.589999998</v>
      </c>
      <c r="E40" s="50">
        <f t="shared" si="2"/>
        <v>-210346.410000002</v>
      </c>
      <c r="F40" s="49">
        <f t="shared" si="3"/>
        <v>98.15288514867969</v>
      </c>
    </row>
    <row r="41" spans="1:6" ht="13.5" customHeight="1">
      <c r="A41" s="44" t="s">
        <v>88</v>
      </c>
      <c r="B41" s="45" t="s">
        <v>24</v>
      </c>
      <c r="C41" s="48">
        <v>3651350.89</v>
      </c>
      <c r="D41" s="49">
        <v>3647513.41</v>
      </c>
      <c r="E41" s="50">
        <f aca="true" t="shared" si="4" ref="E41:E50">D41-C41</f>
        <v>-3837.4799999999814</v>
      </c>
      <c r="F41" s="49">
        <f t="shared" si="3"/>
        <v>99.89490245896361</v>
      </c>
    </row>
    <row r="42" spans="1:6" ht="13.5" customHeight="1">
      <c r="A42" s="44" t="s">
        <v>89</v>
      </c>
      <c r="B42" s="45" t="s">
        <v>51</v>
      </c>
      <c r="C42" s="48">
        <v>30180</v>
      </c>
      <c r="D42" s="49">
        <v>28996.08</v>
      </c>
      <c r="E42" s="50">
        <f t="shared" si="4"/>
        <v>-1183.9199999999983</v>
      </c>
      <c r="F42" s="49">
        <f t="shared" si="3"/>
        <v>96.07713717693838</v>
      </c>
    </row>
    <row r="43" spans="1:6" ht="25.5" customHeight="1">
      <c r="A43" s="44" t="s">
        <v>90</v>
      </c>
      <c r="B43" s="45" t="s">
        <v>52</v>
      </c>
      <c r="C43" s="48">
        <v>199931</v>
      </c>
      <c r="D43" s="49">
        <v>193264.27999999997</v>
      </c>
      <c r="E43" s="50">
        <f t="shared" si="4"/>
        <v>-6666.72000000003</v>
      </c>
      <c r="F43" s="49">
        <f t="shared" si="3"/>
        <v>96.66548959390988</v>
      </c>
    </row>
    <row r="44" spans="1:6" ht="25.5" customHeight="1">
      <c r="A44" s="44" t="s">
        <v>91</v>
      </c>
      <c r="B44" s="45" t="s">
        <v>53</v>
      </c>
      <c r="C44" s="48">
        <v>1324300</v>
      </c>
      <c r="D44" s="49">
        <v>1294316.8</v>
      </c>
      <c r="E44" s="50">
        <f t="shared" si="4"/>
        <v>-29983.199999999953</v>
      </c>
      <c r="F44" s="49">
        <f t="shared" si="3"/>
        <v>97.73592086385261</v>
      </c>
    </row>
    <row r="45" spans="1:6" ht="25.5" customHeight="1">
      <c r="A45" s="44" t="s">
        <v>92</v>
      </c>
      <c r="B45" s="45" t="s">
        <v>54</v>
      </c>
      <c r="C45" s="48">
        <v>1252334</v>
      </c>
      <c r="D45" s="49">
        <v>1241584.0799999998</v>
      </c>
      <c r="E45" s="50">
        <f t="shared" si="4"/>
        <v>-10749.920000000158</v>
      </c>
      <c r="F45" s="49">
        <f t="shared" si="3"/>
        <v>99.14160918732541</v>
      </c>
    </row>
    <row r="46" spans="1:6" ht="25.5" customHeight="1">
      <c r="A46" s="44" t="s">
        <v>93</v>
      </c>
      <c r="B46" s="45" t="s">
        <v>55</v>
      </c>
      <c r="C46" s="48">
        <v>550715</v>
      </c>
      <c r="D46" s="49">
        <v>498228.64999999997</v>
      </c>
      <c r="E46" s="50">
        <f t="shared" si="4"/>
        <v>-52486.350000000035</v>
      </c>
      <c r="F46" s="49">
        <f t="shared" si="3"/>
        <v>90.46941703058751</v>
      </c>
    </row>
    <row r="47" spans="1:6" ht="25.5" customHeight="1">
      <c r="A47" s="44" t="s">
        <v>190</v>
      </c>
      <c r="B47" s="45" t="s">
        <v>191</v>
      </c>
      <c r="C47" s="48">
        <v>305075</v>
      </c>
      <c r="D47" s="49">
        <v>101805.06</v>
      </c>
      <c r="E47" s="50">
        <f t="shared" si="4"/>
        <v>-203269.94</v>
      </c>
      <c r="F47" s="49">
        <f t="shared" si="3"/>
        <v>33.37050233549127</v>
      </c>
    </row>
    <row r="48" spans="1:6" ht="39" customHeight="1">
      <c r="A48" s="44" t="s">
        <v>192</v>
      </c>
      <c r="B48" s="45" t="s">
        <v>193</v>
      </c>
      <c r="C48" s="48">
        <v>79042</v>
      </c>
      <c r="D48" s="49">
        <v>79042</v>
      </c>
      <c r="E48" s="50">
        <f t="shared" si="4"/>
        <v>0</v>
      </c>
      <c r="F48" s="49">
        <f t="shared" si="3"/>
        <v>100</v>
      </c>
    </row>
    <row r="49" spans="1:6" ht="38.25">
      <c r="A49" s="14" t="s">
        <v>94</v>
      </c>
      <c r="B49" s="16" t="s">
        <v>148</v>
      </c>
      <c r="C49" s="51">
        <f>C50</f>
        <v>35845610.93</v>
      </c>
      <c r="D49" s="51">
        <f>D50</f>
        <v>33899845.63999999</v>
      </c>
      <c r="E49" s="51">
        <f t="shared" si="4"/>
        <v>-1945765.2900000066</v>
      </c>
      <c r="F49" s="52">
        <f>D49/C49*100</f>
        <v>94.57181719179027</v>
      </c>
    </row>
    <row r="50" spans="1:7" ht="38.25">
      <c r="A50" s="14" t="s">
        <v>95</v>
      </c>
      <c r="B50" s="16" t="s">
        <v>149</v>
      </c>
      <c r="C50" s="51">
        <f>SUM(C51:C67)</f>
        <v>35845610.93</v>
      </c>
      <c r="D50" s="51">
        <f>D51+D52+D53+D54+D55+D56+D57+D58+D59+D60+D61+D62+D63+D67+D64+D65+D66</f>
        <v>33899845.63999999</v>
      </c>
      <c r="E50" s="51">
        <f t="shared" si="4"/>
        <v>-1945765.2900000066</v>
      </c>
      <c r="F50" s="52">
        <f>D50/C50*100</f>
        <v>94.57181719179027</v>
      </c>
      <c r="G50" s="43"/>
    </row>
    <row r="51" spans="1:6" ht="25.5" customHeight="1">
      <c r="A51" s="44" t="s">
        <v>96</v>
      </c>
      <c r="B51" s="45" t="s">
        <v>49</v>
      </c>
      <c r="C51" s="48">
        <v>12540322.93</v>
      </c>
      <c r="D51" s="49">
        <v>12535796.249999996</v>
      </c>
      <c r="E51" s="50">
        <f aca="true" t="shared" si="5" ref="E51:E63">D51-C51</f>
        <v>-4526.680000003427</v>
      </c>
      <c r="F51" s="49">
        <f aca="true" t="shared" si="6" ref="F51:F63">SUM(D51/C51*100)</f>
        <v>99.96390300293484</v>
      </c>
    </row>
    <row r="52" spans="1:6" ht="25.5" customHeight="1">
      <c r="A52" s="44" t="s">
        <v>163</v>
      </c>
      <c r="B52" s="45" t="s">
        <v>25</v>
      </c>
      <c r="C52" s="48">
        <v>86250</v>
      </c>
      <c r="D52" s="49">
        <v>68755.95</v>
      </c>
      <c r="E52" s="50">
        <f t="shared" si="5"/>
        <v>-17494.050000000003</v>
      </c>
      <c r="F52" s="49">
        <f t="shared" si="6"/>
        <v>79.71704347826086</v>
      </c>
    </row>
    <row r="53" spans="1:6" ht="24.75" customHeight="1">
      <c r="A53" s="44" t="s">
        <v>97</v>
      </c>
      <c r="B53" s="45" t="s">
        <v>26</v>
      </c>
      <c r="C53" s="48">
        <v>31680</v>
      </c>
      <c r="D53" s="49">
        <v>25697.83</v>
      </c>
      <c r="E53" s="50">
        <f t="shared" si="5"/>
        <v>-5982.169999999998</v>
      </c>
      <c r="F53" s="49">
        <f t="shared" si="6"/>
        <v>81.11688762626264</v>
      </c>
    </row>
    <row r="54" spans="1:6" ht="25.5" customHeight="1">
      <c r="A54" s="44" t="s">
        <v>98</v>
      </c>
      <c r="B54" s="45" t="s">
        <v>27</v>
      </c>
      <c r="C54" s="48">
        <v>118000</v>
      </c>
      <c r="D54" s="49">
        <v>107201</v>
      </c>
      <c r="E54" s="50">
        <f t="shared" si="5"/>
        <v>-10799</v>
      </c>
      <c r="F54" s="49">
        <f t="shared" si="6"/>
        <v>90.84830508474576</v>
      </c>
    </row>
    <row r="55" spans="1:6" ht="25.5" customHeight="1">
      <c r="A55" s="44" t="s">
        <v>99</v>
      </c>
      <c r="B55" s="45" t="s">
        <v>56</v>
      </c>
      <c r="C55" s="48">
        <v>130000</v>
      </c>
      <c r="D55" s="49">
        <v>102953.53</v>
      </c>
      <c r="E55" s="50">
        <f t="shared" si="5"/>
        <v>-27046.47</v>
      </c>
      <c r="F55" s="49">
        <f t="shared" si="6"/>
        <v>79.19502307692308</v>
      </c>
    </row>
    <row r="56" spans="1:6" ht="28.5" customHeight="1">
      <c r="A56" s="44" t="s">
        <v>100</v>
      </c>
      <c r="B56" s="45" t="s">
        <v>28</v>
      </c>
      <c r="C56" s="48">
        <v>151319</v>
      </c>
      <c r="D56" s="49">
        <v>151313.95</v>
      </c>
      <c r="E56" s="50">
        <f t="shared" si="5"/>
        <v>-5.0499999999883585</v>
      </c>
      <c r="F56" s="49">
        <f t="shared" si="6"/>
        <v>99.9966626795049</v>
      </c>
    </row>
    <row r="57" spans="1:6" ht="25.5" customHeight="1">
      <c r="A57" s="44" t="s">
        <v>101</v>
      </c>
      <c r="B57" s="45" t="s">
        <v>29</v>
      </c>
      <c r="C57" s="48">
        <v>27674</v>
      </c>
      <c r="D57" s="49">
        <v>16389.41</v>
      </c>
      <c r="E57" s="50">
        <f t="shared" si="5"/>
        <v>-11284.59</v>
      </c>
      <c r="F57" s="49">
        <f t="shared" si="6"/>
        <v>59.22313362723134</v>
      </c>
    </row>
    <row r="58" spans="1:6" ht="40.5" customHeight="1">
      <c r="A58" s="44" t="s">
        <v>102</v>
      </c>
      <c r="B58" s="45" t="s">
        <v>30</v>
      </c>
      <c r="C58" s="48">
        <v>5499925</v>
      </c>
      <c r="D58" s="49">
        <v>5499865.269999999</v>
      </c>
      <c r="E58" s="50">
        <f t="shared" si="5"/>
        <v>-59.73000000137836</v>
      </c>
      <c r="F58" s="49">
        <f t="shared" si="6"/>
        <v>99.99891398519068</v>
      </c>
    </row>
    <row r="59" spans="1:6" ht="25.5" customHeight="1">
      <c r="A59" s="44" t="s">
        <v>103</v>
      </c>
      <c r="B59" s="45" t="s">
        <v>31</v>
      </c>
      <c r="C59" s="48">
        <f>5152299+36250</f>
        <v>5188549</v>
      </c>
      <c r="D59" s="49">
        <v>5177967.93</v>
      </c>
      <c r="E59" s="50">
        <f t="shared" si="5"/>
        <v>-10581.070000000298</v>
      </c>
      <c r="F59" s="49">
        <f t="shared" si="6"/>
        <v>99.79606880459257</v>
      </c>
    </row>
    <row r="60" spans="1:6" ht="13.5" customHeight="1">
      <c r="A60" s="44" t="s">
        <v>104</v>
      </c>
      <c r="B60" s="45" t="s">
        <v>57</v>
      </c>
      <c r="C60" s="48">
        <v>12800</v>
      </c>
      <c r="D60" s="49">
        <v>11267.58</v>
      </c>
      <c r="E60" s="50">
        <f t="shared" si="5"/>
        <v>-1532.42</v>
      </c>
      <c r="F60" s="49">
        <f t="shared" si="6"/>
        <v>88.02796875</v>
      </c>
    </row>
    <row r="61" spans="1:6" ht="51.75" customHeight="1">
      <c r="A61" s="44" t="s">
        <v>176</v>
      </c>
      <c r="B61" s="45" t="s">
        <v>177</v>
      </c>
      <c r="C61" s="48">
        <v>413440</v>
      </c>
      <c r="D61" s="49">
        <v>413440</v>
      </c>
      <c r="E61" s="50">
        <f t="shared" si="5"/>
        <v>0</v>
      </c>
      <c r="F61" s="49">
        <f t="shared" si="6"/>
        <v>100</v>
      </c>
    </row>
    <row r="62" spans="1:6" ht="57" customHeight="1">
      <c r="A62" s="44" t="s">
        <v>105</v>
      </c>
      <c r="B62" s="45" t="s">
        <v>32</v>
      </c>
      <c r="C62" s="48">
        <v>578332</v>
      </c>
      <c r="D62" s="49">
        <v>555549.44</v>
      </c>
      <c r="E62" s="50">
        <f t="shared" si="5"/>
        <v>-22782.560000000056</v>
      </c>
      <c r="F62" s="49">
        <f t="shared" si="6"/>
        <v>96.0606433674775</v>
      </c>
    </row>
    <row r="63" spans="1:6" ht="41.25" customHeight="1">
      <c r="A63" s="44" t="s">
        <v>106</v>
      </c>
      <c r="B63" s="45" t="s">
        <v>33</v>
      </c>
      <c r="C63" s="48">
        <v>24655</v>
      </c>
      <c r="D63" s="49">
        <v>20436.71</v>
      </c>
      <c r="E63" s="50">
        <f t="shared" si="5"/>
        <v>-4218.290000000001</v>
      </c>
      <c r="F63" s="49">
        <f t="shared" si="6"/>
        <v>82.89073210302169</v>
      </c>
    </row>
    <row r="64" spans="1:6" ht="48" customHeight="1">
      <c r="A64" s="44" t="s">
        <v>107</v>
      </c>
      <c r="B64" s="45" t="s">
        <v>34</v>
      </c>
      <c r="C64" s="48">
        <v>672201</v>
      </c>
      <c r="D64" s="49">
        <v>565517.11</v>
      </c>
      <c r="E64" s="50">
        <f>D64-C64</f>
        <v>-106683.89000000001</v>
      </c>
      <c r="F64" s="49">
        <f>SUM(D64/C64*100)</f>
        <v>84.12916821010383</v>
      </c>
    </row>
    <row r="65" spans="1:6" ht="38.25" customHeight="1">
      <c r="A65" s="44" t="s">
        <v>108</v>
      </c>
      <c r="B65" s="45" t="s">
        <v>58</v>
      </c>
      <c r="C65" s="48">
        <v>178791</v>
      </c>
      <c r="D65" s="49">
        <v>143550.59</v>
      </c>
      <c r="E65" s="50">
        <f>D65-C65</f>
        <v>-35240.41</v>
      </c>
      <c r="F65" s="49">
        <f>SUM(D65/C65*100)</f>
        <v>80.28960630009341</v>
      </c>
    </row>
    <row r="66" spans="1:6" ht="40.5" customHeight="1">
      <c r="A66" s="44" t="s">
        <v>158</v>
      </c>
      <c r="B66" s="45" t="s">
        <v>159</v>
      </c>
      <c r="C66" s="48">
        <v>309274</v>
      </c>
      <c r="D66" s="49">
        <v>247303</v>
      </c>
      <c r="E66" s="50">
        <f>D66-C66</f>
        <v>-61971</v>
      </c>
      <c r="F66" s="49">
        <f>SUM(D66/C66*100)</f>
        <v>79.9624281381558</v>
      </c>
    </row>
    <row r="67" spans="1:6" ht="23.25" customHeight="1">
      <c r="A67" s="44" t="s">
        <v>109</v>
      </c>
      <c r="B67" s="45" t="s">
        <v>12</v>
      </c>
      <c r="C67" s="48">
        <v>9882398</v>
      </c>
      <c r="D67" s="49">
        <v>8256840.09</v>
      </c>
      <c r="E67" s="50">
        <f>D67-C67</f>
        <v>-1625557.9100000001</v>
      </c>
      <c r="F67" s="49">
        <f>SUM(D67/C67*100)</f>
        <v>83.55097710090203</v>
      </c>
    </row>
    <row r="68" spans="1:6" ht="26.25" customHeight="1">
      <c r="A68" s="14" t="s">
        <v>110</v>
      </c>
      <c r="B68" s="16" t="s">
        <v>111</v>
      </c>
      <c r="C68" s="51">
        <f>C69</f>
        <v>35153485</v>
      </c>
      <c r="D68" s="51">
        <f>D69</f>
        <v>34817156.75</v>
      </c>
      <c r="E68" s="51">
        <f>E69</f>
        <v>-336328.25</v>
      </c>
      <c r="F68" s="52">
        <f>F69</f>
        <v>99.04325773106137</v>
      </c>
    </row>
    <row r="69" spans="1:6" ht="26.25" customHeight="1">
      <c r="A69" s="14" t="s">
        <v>113</v>
      </c>
      <c r="B69" s="16" t="s">
        <v>112</v>
      </c>
      <c r="C69" s="51">
        <f>C70+C71+C72+C73+C74+C75</f>
        <v>35153485</v>
      </c>
      <c r="D69" s="51">
        <f>D70+D71+D72+D73+D74+D75</f>
        <v>34817156.75</v>
      </c>
      <c r="E69" s="51">
        <f>D69-C69</f>
        <v>-336328.25</v>
      </c>
      <c r="F69" s="52">
        <f>D69/C69*100</f>
        <v>99.04325773106137</v>
      </c>
    </row>
    <row r="70" spans="1:6" ht="25.5">
      <c r="A70" s="44" t="s">
        <v>114</v>
      </c>
      <c r="B70" s="45" t="s">
        <v>49</v>
      </c>
      <c r="C70" s="48">
        <v>973177</v>
      </c>
      <c r="D70" s="49">
        <v>958852.1</v>
      </c>
      <c r="E70" s="50">
        <f aca="true" t="shared" si="7" ref="E70:E75">D70-C70</f>
        <v>-14324.900000000023</v>
      </c>
      <c r="F70" s="49">
        <f aca="true" t="shared" si="8" ref="F70:F75">SUM(D70/C70*100)</f>
        <v>98.52802727561378</v>
      </c>
    </row>
    <row r="71" spans="1:6" ht="15" customHeight="1">
      <c r="A71" s="44" t="s">
        <v>115</v>
      </c>
      <c r="B71" s="45" t="s">
        <v>178</v>
      </c>
      <c r="C71" s="48">
        <v>14638531</v>
      </c>
      <c r="D71" s="49">
        <v>14594176.920000002</v>
      </c>
      <c r="E71" s="50">
        <f t="shared" si="7"/>
        <v>-44354.07999999821</v>
      </c>
      <c r="F71" s="49">
        <f t="shared" si="8"/>
        <v>99.69700456965252</v>
      </c>
    </row>
    <row r="72" spans="1:6" ht="13.5" customHeight="1">
      <c r="A72" s="44" t="s">
        <v>116</v>
      </c>
      <c r="B72" s="45" t="s">
        <v>35</v>
      </c>
      <c r="C72" s="48">
        <v>3475989</v>
      </c>
      <c r="D72" s="49">
        <v>3427818.1499999994</v>
      </c>
      <c r="E72" s="50">
        <f t="shared" si="7"/>
        <v>-48170.85000000056</v>
      </c>
      <c r="F72" s="49">
        <f>SUM(D72/C72*100)</f>
        <v>98.61418289873758</v>
      </c>
    </row>
    <row r="73" spans="1:6" ht="13.5" customHeight="1">
      <c r="A73" s="44" t="s">
        <v>117</v>
      </c>
      <c r="B73" s="45" t="s">
        <v>36</v>
      </c>
      <c r="C73" s="48">
        <v>3142067</v>
      </c>
      <c r="D73" s="49">
        <v>3105116.43</v>
      </c>
      <c r="E73" s="50">
        <f t="shared" si="7"/>
        <v>-36950.56999999983</v>
      </c>
      <c r="F73" s="49">
        <f>SUM(D73/C73*100)</f>
        <v>98.82400438946719</v>
      </c>
    </row>
    <row r="74" spans="1:6" ht="25.5">
      <c r="A74" s="44" t="s">
        <v>118</v>
      </c>
      <c r="B74" s="45" t="s">
        <v>37</v>
      </c>
      <c r="C74" s="48">
        <v>8936085</v>
      </c>
      <c r="D74" s="49">
        <v>8774882.15</v>
      </c>
      <c r="E74" s="50">
        <f t="shared" si="7"/>
        <v>-161202.84999999963</v>
      </c>
      <c r="F74" s="49">
        <f t="shared" si="8"/>
        <v>98.19604614324953</v>
      </c>
    </row>
    <row r="75" spans="1:6" ht="25.5">
      <c r="A75" s="44" t="s">
        <v>119</v>
      </c>
      <c r="B75" s="45" t="s">
        <v>38</v>
      </c>
      <c r="C75" s="48">
        <v>3987636</v>
      </c>
      <c r="D75" s="49">
        <v>3956311</v>
      </c>
      <c r="E75" s="50">
        <f t="shared" si="7"/>
        <v>-31325</v>
      </c>
      <c r="F75" s="49">
        <f t="shared" si="8"/>
        <v>99.21444685522951</v>
      </c>
    </row>
    <row r="76" spans="1:6" ht="30.75" customHeight="1">
      <c r="A76" s="14" t="s">
        <v>122</v>
      </c>
      <c r="B76" s="16" t="s">
        <v>120</v>
      </c>
      <c r="C76" s="46">
        <f>C77</f>
        <v>2948033</v>
      </c>
      <c r="D76" s="46">
        <f>D77</f>
        <v>2942539.07</v>
      </c>
      <c r="E76" s="46">
        <f>D76-C76</f>
        <v>-5493.930000000168</v>
      </c>
      <c r="F76" s="47">
        <f>D76/C76*100</f>
        <v>99.81364082423771</v>
      </c>
    </row>
    <row r="77" spans="1:6" ht="37.5" customHeight="1">
      <c r="A77" s="14" t="s">
        <v>123</v>
      </c>
      <c r="B77" s="16" t="s">
        <v>121</v>
      </c>
      <c r="C77" s="46">
        <f>C78</f>
        <v>2948033</v>
      </c>
      <c r="D77" s="46">
        <f>D78</f>
        <v>2942539.07</v>
      </c>
      <c r="E77" s="46">
        <f>D77-C77</f>
        <v>-5493.930000000168</v>
      </c>
      <c r="F77" s="47">
        <f>D77/C77*100</f>
        <v>99.81364082423771</v>
      </c>
    </row>
    <row r="78" spans="1:6" ht="25.5">
      <c r="A78" s="44" t="s">
        <v>124</v>
      </c>
      <c r="B78" s="45" t="s">
        <v>49</v>
      </c>
      <c r="C78" s="48">
        <v>2948033</v>
      </c>
      <c r="D78" s="49">
        <v>2942539.07</v>
      </c>
      <c r="E78" s="50">
        <f>D78-C78</f>
        <v>-5493.930000000168</v>
      </c>
      <c r="F78" s="49">
        <f>SUM(D78/C78*100)</f>
        <v>99.81364082423771</v>
      </c>
    </row>
    <row r="79" spans="1:6" ht="26.25" customHeight="1">
      <c r="A79" s="14" t="s">
        <v>127</v>
      </c>
      <c r="B79" s="16" t="s">
        <v>150</v>
      </c>
      <c r="C79" s="46">
        <f>C80</f>
        <v>2561165.64</v>
      </c>
      <c r="D79" s="46">
        <f>D80</f>
        <v>2553664.27</v>
      </c>
      <c r="E79" s="46">
        <f>E80</f>
        <v>-7501.370000000126</v>
      </c>
      <c r="F79" s="47">
        <f>F80</f>
        <v>199.15393953635652</v>
      </c>
    </row>
    <row r="80" spans="1:6" ht="26.25" customHeight="1">
      <c r="A80" s="14" t="s">
        <v>128</v>
      </c>
      <c r="B80" s="16" t="s">
        <v>126</v>
      </c>
      <c r="C80" s="46">
        <f>C81+C82+C83</f>
        <v>2561165.64</v>
      </c>
      <c r="D80" s="46">
        <f>D81+D83+D82</f>
        <v>2553664.27</v>
      </c>
      <c r="E80" s="46">
        <f>E81+E83+E82</f>
        <v>-7501.370000000126</v>
      </c>
      <c r="F80" s="46">
        <f>F81+F83</f>
        <v>199.15393953635652</v>
      </c>
    </row>
    <row r="81" spans="1:6" ht="25.5" customHeight="1">
      <c r="A81" s="44" t="s">
        <v>129</v>
      </c>
      <c r="B81" s="45" t="s">
        <v>49</v>
      </c>
      <c r="C81" s="48">
        <v>2459365.64</v>
      </c>
      <c r="D81" s="49">
        <v>2452428.25</v>
      </c>
      <c r="E81" s="50">
        <f>D81-C81</f>
        <v>-6937.39000000013</v>
      </c>
      <c r="F81" s="49">
        <f>SUM(D81/C81*100)</f>
        <v>99.71791953635653</v>
      </c>
    </row>
    <row r="82" spans="1:6" ht="15.75" customHeight="1">
      <c r="A82" s="44" t="s">
        <v>194</v>
      </c>
      <c r="B82" s="45" t="s">
        <v>15</v>
      </c>
      <c r="C82" s="48">
        <v>1800</v>
      </c>
      <c r="D82" s="49">
        <v>1800</v>
      </c>
      <c r="E82" s="50">
        <f>D82-C82</f>
        <v>0</v>
      </c>
      <c r="F82" s="49">
        <f>SUM(D82/C82*100)</f>
        <v>100</v>
      </c>
    </row>
    <row r="83" spans="1:6" ht="25.5" customHeight="1">
      <c r="A83" s="44" t="s">
        <v>195</v>
      </c>
      <c r="B83" s="45" t="s">
        <v>21</v>
      </c>
      <c r="C83" s="48">
        <v>100000</v>
      </c>
      <c r="D83" s="49">
        <v>99436.02</v>
      </c>
      <c r="E83" s="50">
        <f>D83-C83</f>
        <v>-563.9799999999959</v>
      </c>
      <c r="F83" s="49">
        <f>SUM(D83/C83*100)</f>
        <v>99.43602</v>
      </c>
    </row>
    <row r="84" spans="1:6" ht="26.25" customHeight="1">
      <c r="A84" s="14" t="s">
        <v>130</v>
      </c>
      <c r="B84" s="16" t="s">
        <v>131</v>
      </c>
      <c r="C84" s="46">
        <f>C85</f>
        <v>122725497.85</v>
      </c>
      <c r="D84" s="46">
        <f>D85</f>
        <v>110828414.01</v>
      </c>
      <c r="E84" s="46">
        <f>E85</f>
        <v>-11897083.839999989</v>
      </c>
      <c r="F84" s="47">
        <f>F85</f>
        <v>90.30593963893217</v>
      </c>
    </row>
    <row r="85" spans="1:6" ht="26.25" customHeight="1">
      <c r="A85" s="14" t="s">
        <v>133</v>
      </c>
      <c r="B85" s="16" t="s">
        <v>132</v>
      </c>
      <c r="C85" s="46">
        <f>SUM(C86:C90)</f>
        <v>122725497.85</v>
      </c>
      <c r="D85" s="46">
        <f>D86+D87+D89+D88+D90</f>
        <v>110828414.01</v>
      </c>
      <c r="E85" s="46">
        <f aca="true" t="shared" si="9" ref="E85:E90">D85-C85</f>
        <v>-11897083.839999989</v>
      </c>
      <c r="F85" s="47">
        <f aca="true" t="shared" si="10" ref="F85:F90">SUM(D85/C85*100)</f>
        <v>90.30593963893217</v>
      </c>
    </row>
    <row r="86" spans="1:6" ht="25.5" customHeight="1">
      <c r="A86" s="44" t="s">
        <v>134</v>
      </c>
      <c r="B86" s="45" t="s">
        <v>49</v>
      </c>
      <c r="C86" s="48">
        <v>5733921.3</v>
      </c>
      <c r="D86" s="49">
        <v>5733921.3</v>
      </c>
      <c r="E86" s="50">
        <f t="shared" si="9"/>
        <v>0</v>
      </c>
      <c r="F86" s="49">
        <f t="shared" si="10"/>
        <v>100</v>
      </c>
    </row>
    <row r="87" spans="1:6" ht="14.25" customHeight="1">
      <c r="A87" s="44" t="s">
        <v>135</v>
      </c>
      <c r="B87" s="45" t="s">
        <v>46</v>
      </c>
      <c r="C87" s="48">
        <v>20292.71</v>
      </c>
      <c r="D87" s="49">
        <v>20292.71</v>
      </c>
      <c r="E87" s="50">
        <f t="shared" si="9"/>
        <v>0</v>
      </c>
      <c r="F87" s="49">
        <f t="shared" si="10"/>
        <v>100</v>
      </c>
    </row>
    <row r="88" spans="1:6" ht="14.25" customHeight="1">
      <c r="A88" s="44" t="s">
        <v>196</v>
      </c>
      <c r="B88" s="45" t="s">
        <v>180</v>
      </c>
      <c r="C88" s="48">
        <v>11897083.84</v>
      </c>
      <c r="D88" s="49">
        <v>0</v>
      </c>
      <c r="E88" s="50">
        <f t="shared" si="9"/>
        <v>-11897083.84</v>
      </c>
      <c r="F88" s="49">
        <f t="shared" si="10"/>
        <v>0</v>
      </c>
    </row>
    <row r="89" spans="1:6" ht="13.5" customHeight="1">
      <c r="A89" s="44" t="s">
        <v>136</v>
      </c>
      <c r="B89" s="45" t="s">
        <v>59</v>
      </c>
      <c r="C89" s="48">
        <v>102074200</v>
      </c>
      <c r="D89" s="49">
        <v>102074200</v>
      </c>
      <c r="E89" s="50">
        <f t="shared" si="9"/>
        <v>0</v>
      </c>
      <c r="F89" s="49">
        <f t="shared" si="10"/>
        <v>100</v>
      </c>
    </row>
    <row r="90" spans="1:6" ht="13.5" customHeight="1">
      <c r="A90" s="44" t="s">
        <v>197</v>
      </c>
      <c r="B90" s="45" t="s">
        <v>198</v>
      </c>
      <c r="C90" s="48">
        <v>3000000</v>
      </c>
      <c r="D90" s="49">
        <v>3000000</v>
      </c>
      <c r="E90" s="50">
        <f t="shared" si="9"/>
        <v>0</v>
      </c>
      <c r="F90" s="49">
        <f t="shared" si="10"/>
        <v>100</v>
      </c>
    </row>
    <row r="91" spans="1:6" ht="27" customHeight="1">
      <c r="A91" s="14" t="s">
        <v>202</v>
      </c>
      <c r="B91" s="16" t="s">
        <v>200</v>
      </c>
      <c r="C91" s="46">
        <f>C92</f>
        <v>1041305</v>
      </c>
      <c r="D91" s="46">
        <f>D92</f>
        <v>397065.57</v>
      </c>
      <c r="E91" s="46">
        <f>E92</f>
        <v>-644239.4299999999</v>
      </c>
      <c r="F91" s="47">
        <f>F92</f>
        <v>38.13153398860084</v>
      </c>
    </row>
    <row r="92" spans="1:6" ht="29.25" customHeight="1">
      <c r="A92" s="14" t="s">
        <v>199</v>
      </c>
      <c r="B92" s="16" t="s">
        <v>200</v>
      </c>
      <c r="C92" s="46">
        <f>C93</f>
        <v>1041305</v>
      </c>
      <c r="D92" s="46">
        <f>D93</f>
        <v>397065.57</v>
      </c>
      <c r="E92" s="46">
        <f>D92-C92</f>
        <v>-644239.4299999999</v>
      </c>
      <c r="F92" s="46">
        <f>F93</f>
        <v>38.13153398860084</v>
      </c>
    </row>
    <row r="93" spans="1:6" ht="27" customHeight="1">
      <c r="A93" s="44" t="s">
        <v>201</v>
      </c>
      <c r="B93" s="45" t="s">
        <v>49</v>
      </c>
      <c r="C93" s="48">
        <v>1041305</v>
      </c>
      <c r="D93" s="50">
        <v>397065.57</v>
      </c>
      <c r="E93" s="50">
        <f>D93-C93</f>
        <v>-644239.4299999999</v>
      </c>
      <c r="F93" s="49">
        <f>SUM(D93/C93*100)</f>
        <v>38.13153398860084</v>
      </c>
    </row>
    <row r="94" spans="1:6" ht="18.75" customHeight="1">
      <c r="A94" s="22" t="s">
        <v>39</v>
      </c>
      <c r="B94" s="40" t="s">
        <v>137</v>
      </c>
      <c r="C94" s="53">
        <v>606178470.89</v>
      </c>
      <c r="D94" s="53">
        <v>580885308.82</v>
      </c>
      <c r="E94" s="53">
        <f>D94-C94</f>
        <v>-25293162.069999933</v>
      </c>
      <c r="F94" s="54">
        <f>SUM(D94/C94*100)</f>
        <v>95.82743972532312</v>
      </c>
    </row>
    <row r="95" spans="1:6" ht="12.75">
      <c r="A95" s="29"/>
      <c r="B95" s="30"/>
      <c r="C95" s="31"/>
      <c r="D95" s="31"/>
      <c r="E95" s="31"/>
      <c r="F95" s="32"/>
    </row>
    <row r="96" spans="1:6" ht="14.25" customHeight="1">
      <c r="A96" s="17"/>
      <c r="B96" s="18"/>
      <c r="C96" s="19"/>
      <c r="D96" s="19"/>
      <c r="E96" s="20"/>
      <c r="F96" s="35"/>
    </row>
    <row r="97" spans="1:6" ht="15" customHeight="1">
      <c r="A97" s="79" t="s">
        <v>165</v>
      </c>
      <c r="B97" s="80"/>
      <c r="C97" s="80"/>
      <c r="D97" s="80"/>
      <c r="E97" s="80"/>
      <c r="F97" s="80"/>
    </row>
    <row r="98" spans="1:6" ht="54" customHeight="1">
      <c r="A98" s="34" t="s">
        <v>147</v>
      </c>
      <c r="B98" s="3" t="s">
        <v>43</v>
      </c>
      <c r="C98" s="34" t="s">
        <v>157</v>
      </c>
      <c r="D98" s="34" t="s">
        <v>187</v>
      </c>
      <c r="E98" s="33" t="s">
        <v>0</v>
      </c>
      <c r="F98" s="33" t="s">
        <v>1</v>
      </c>
    </row>
    <row r="99" spans="1:6" ht="15" customHeight="1">
      <c r="A99" s="23" t="s">
        <v>3</v>
      </c>
      <c r="B99" s="11">
        <v>2</v>
      </c>
      <c r="C99" s="24">
        <v>3</v>
      </c>
      <c r="D99" s="12">
        <v>4</v>
      </c>
      <c r="E99" s="7">
        <v>5</v>
      </c>
      <c r="F99" s="7">
        <v>6</v>
      </c>
    </row>
    <row r="100" spans="1:6" ht="27.75" customHeight="1">
      <c r="A100" s="26" t="s">
        <v>61</v>
      </c>
      <c r="B100" s="27" t="s">
        <v>138</v>
      </c>
      <c r="C100" s="55">
        <f>C101</f>
        <v>22136822.2</v>
      </c>
      <c r="D100" s="55" t="e">
        <f>D101</f>
        <v>#REF!</v>
      </c>
      <c r="E100" s="55" t="e">
        <f>E101</f>
        <v>#REF!</v>
      </c>
      <c r="F100" s="56" t="e">
        <f>F101</f>
        <v>#REF!</v>
      </c>
    </row>
    <row r="101" spans="1:6" ht="29.25" customHeight="1">
      <c r="A101" s="26" t="s">
        <v>62</v>
      </c>
      <c r="B101" s="27" t="s">
        <v>139</v>
      </c>
      <c r="C101" s="55">
        <f>SUM(C102:C113)</f>
        <v>22136822.2</v>
      </c>
      <c r="D101" s="55" t="e">
        <f>D102+D103+D104+D106+D109+D110+#REF!+D113+D105+D107+D108+D112+D111</f>
        <v>#REF!</v>
      </c>
      <c r="E101" s="55" t="e">
        <f>D101-C101</f>
        <v>#REF!</v>
      </c>
      <c r="F101" s="56" t="e">
        <f>D101/C101*100</f>
        <v>#REF!</v>
      </c>
    </row>
    <row r="102" spans="1:6" ht="51">
      <c r="A102" s="15" t="s">
        <v>68</v>
      </c>
      <c r="B102" s="6" t="s">
        <v>6</v>
      </c>
      <c r="C102" s="57">
        <v>355857</v>
      </c>
      <c r="D102" s="57">
        <v>144555</v>
      </c>
      <c r="E102" s="57">
        <f>+D102-C102</f>
        <v>-211302</v>
      </c>
      <c r="F102" s="58">
        <f>+D102/C102*100</f>
        <v>40.621654203795345</v>
      </c>
    </row>
    <row r="103" spans="1:6" ht="12.75">
      <c r="A103" s="15" t="s">
        <v>70</v>
      </c>
      <c r="B103" s="6" t="s">
        <v>8</v>
      </c>
      <c r="C103" s="57">
        <v>14974751</v>
      </c>
      <c r="D103" s="57">
        <v>14936447.62</v>
      </c>
      <c r="E103" s="57">
        <f>+D103-C103</f>
        <v>-38303.38000000082</v>
      </c>
      <c r="F103" s="58">
        <f>+D103/C103*100</f>
        <v>99.74421357657299</v>
      </c>
    </row>
    <row r="104" spans="1:6" ht="12.75">
      <c r="A104" s="15" t="s">
        <v>77</v>
      </c>
      <c r="B104" s="6" t="s">
        <v>15</v>
      </c>
      <c r="C104" s="57">
        <v>2472498</v>
      </c>
      <c r="D104" s="57">
        <v>2520278.8</v>
      </c>
      <c r="E104" s="57">
        <f>D104-C104</f>
        <v>47780.799999999814</v>
      </c>
      <c r="F104" s="58">
        <v>0</v>
      </c>
    </row>
    <row r="105" spans="1:6" ht="12.75">
      <c r="A105" s="15" t="s">
        <v>78</v>
      </c>
      <c r="B105" s="6" t="s">
        <v>16</v>
      </c>
      <c r="C105" s="57">
        <v>85000</v>
      </c>
      <c r="D105" s="57">
        <v>84600</v>
      </c>
      <c r="E105" s="57">
        <f>D105-C105</f>
        <v>-400</v>
      </c>
      <c r="F105" s="58">
        <v>0</v>
      </c>
    </row>
    <row r="106" spans="1:6" ht="25.5">
      <c r="A106" s="15" t="s">
        <v>140</v>
      </c>
      <c r="B106" s="6" t="s">
        <v>60</v>
      </c>
      <c r="C106" s="57">
        <v>1648439.2</v>
      </c>
      <c r="D106" s="57">
        <v>1647988.2</v>
      </c>
      <c r="E106" s="57">
        <f aca="true" t="shared" si="11" ref="E106:E113">+D106-C106</f>
        <v>-451</v>
      </c>
      <c r="F106" s="58">
        <f>+D106/C106*100</f>
        <v>99.97264078650883</v>
      </c>
    </row>
    <row r="107" spans="1:6" ht="25.5">
      <c r="A107" s="15" t="s">
        <v>80</v>
      </c>
      <c r="B107" s="6" t="s">
        <v>18</v>
      </c>
      <c r="C107" s="57">
        <v>1447825</v>
      </c>
      <c r="D107" s="57">
        <v>1435020</v>
      </c>
      <c r="E107" s="57">
        <f t="shared" si="11"/>
        <v>-12805</v>
      </c>
      <c r="F107" s="58">
        <f>+D107/C107*100</f>
        <v>99.11556990658401</v>
      </c>
    </row>
    <row r="108" spans="1:6" ht="25.5">
      <c r="A108" s="15" t="s">
        <v>179</v>
      </c>
      <c r="B108" s="6" t="s">
        <v>203</v>
      </c>
      <c r="C108" s="57">
        <v>5000</v>
      </c>
      <c r="D108" s="57">
        <v>4000</v>
      </c>
      <c r="E108" s="57">
        <f t="shared" si="11"/>
        <v>-1000</v>
      </c>
      <c r="F108" s="58"/>
    </row>
    <row r="109" spans="1:6" ht="12.75">
      <c r="A109" s="15" t="s">
        <v>153</v>
      </c>
      <c r="B109" s="6" t="s">
        <v>154</v>
      </c>
      <c r="C109" s="57">
        <v>549966</v>
      </c>
      <c r="D109" s="57">
        <v>549966</v>
      </c>
      <c r="E109" s="57">
        <f t="shared" si="11"/>
        <v>0</v>
      </c>
      <c r="F109" s="58">
        <v>0</v>
      </c>
    </row>
    <row r="110" spans="1:6" ht="63.75">
      <c r="A110" s="15" t="s">
        <v>141</v>
      </c>
      <c r="B110" s="6" t="s">
        <v>204</v>
      </c>
      <c r="C110" s="57">
        <v>198500</v>
      </c>
      <c r="D110" s="57">
        <v>176229</v>
      </c>
      <c r="E110" s="57">
        <f t="shared" si="11"/>
        <v>-22271</v>
      </c>
      <c r="F110" s="58">
        <f>+D110/C110*100</f>
        <v>88.78035264483627</v>
      </c>
    </row>
    <row r="111" spans="1:6" ht="25.5">
      <c r="A111" s="15" t="s">
        <v>83</v>
      </c>
      <c r="B111" s="6" t="s">
        <v>21</v>
      </c>
      <c r="C111" s="57">
        <v>49200</v>
      </c>
      <c r="D111" s="57">
        <v>49200</v>
      </c>
      <c r="E111" s="57">
        <f>+D111-C111</f>
        <v>0</v>
      </c>
      <c r="F111" s="58">
        <f>+D111/C111*100</f>
        <v>100</v>
      </c>
    </row>
    <row r="112" spans="1:6" ht="12.75">
      <c r="A112" s="15" t="s">
        <v>142</v>
      </c>
      <c r="B112" s="6" t="s">
        <v>45</v>
      </c>
      <c r="C112" s="57">
        <v>222786</v>
      </c>
      <c r="D112" s="57">
        <v>161880</v>
      </c>
      <c r="E112" s="57">
        <f>+D112-C112</f>
        <v>-60906</v>
      </c>
      <c r="F112" s="58">
        <f>+D112/C112*100</f>
        <v>72.66165737523902</v>
      </c>
    </row>
    <row r="113" spans="1:6" ht="25.5">
      <c r="A113" s="15" t="s">
        <v>84</v>
      </c>
      <c r="B113" s="6" t="s">
        <v>22</v>
      </c>
      <c r="C113" s="57">
        <v>127000</v>
      </c>
      <c r="D113" s="57">
        <v>126997</v>
      </c>
      <c r="E113" s="57">
        <f t="shared" si="11"/>
        <v>-3</v>
      </c>
      <c r="F113" s="58">
        <f>+D113/C113*100</f>
        <v>99.9976377952756</v>
      </c>
    </row>
    <row r="114" spans="1:6" ht="34.5" customHeight="1">
      <c r="A114" s="14" t="s">
        <v>65</v>
      </c>
      <c r="B114" s="16" t="s">
        <v>66</v>
      </c>
      <c r="C114" s="55">
        <f>C115</f>
        <v>5758712.88</v>
      </c>
      <c r="D114" s="55">
        <f>D115</f>
        <v>6932387</v>
      </c>
      <c r="E114" s="59">
        <f>E115</f>
        <v>1173674.12</v>
      </c>
      <c r="F114" s="60">
        <f>F115</f>
        <v>120.38084107433396</v>
      </c>
    </row>
    <row r="115" spans="1:6" ht="35.25" customHeight="1">
      <c r="A115" s="14" t="s">
        <v>67</v>
      </c>
      <c r="B115" s="16" t="s">
        <v>146</v>
      </c>
      <c r="C115" s="55">
        <f>SUM(C116:C122)</f>
        <v>5758712.88</v>
      </c>
      <c r="D115" s="55">
        <f>D117+D118+D119+D120+D122+D116+D121</f>
        <v>6932387</v>
      </c>
      <c r="E115" s="59">
        <f>D115-C115</f>
        <v>1173674.12</v>
      </c>
      <c r="F115" s="60">
        <f>D115/C115*100</f>
        <v>120.38084107433396</v>
      </c>
    </row>
    <row r="116" spans="1:6" ht="12.75">
      <c r="A116" s="15" t="s">
        <v>86</v>
      </c>
      <c r="B116" s="6" t="s">
        <v>23</v>
      </c>
      <c r="C116" s="57">
        <v>5008025.88</v>
      </c>
      <c r="D116" s="57">
        <v>4295289.78</v>
      </c>
      <c r="E116" s="57">
        <f aca="true" t="shared" si="12" ref="E116:E122">+D116-C116</f>
        <v>-712736.0999999996</v>
      </c>
      <c r="F116" s="58">
        <f aca="true" t="shared" si="13" ref="F116:F122">+D116/C116*100</f>
        <v>85.7681226679284</v>
      </c>
    </row>
    <row r="117" spans="1:6" ht="25.5">
      <c r="A117" s="15" t="s">
        <v>172</v>
      </c>
      <c r="B117" s="6" t="s">
        <v>173</v>
      </c>
      <c r="C117" s="57">
        <v>518679</v>
      </c>
      <c r="D117" s="57">
        <v>2041405.8199999998</v>
      </c>
      <c r="E117" s="57">
        <f t="shared" si="12"/>
        <v>1522726.8199999998</v>
      </c>
      <c r="F117" s="58">
        <f t="shared" si="13"/>
        <v>393.5778815028177</v>
      </c>
    </row>
    <row r="118" spans="1:6" ht="25.5">
      <c r="A118" s="15" t="s">
        <v>87</v>
      </c>
      <c r="B118" s="6" t="s">
        <v>50</v>
      </c>
      <c r="C118" s="57"/>
      <c r="D118" s="57">
        <v>85538</v>
      </c>
      <c r="E118" s="57">
        <f t="shared" si="12"/>
        <v>85538</v>
      </c>
      <c r="F118" s="58">
        <v>0</v>
      </c>
    </row>
    <row r="119" spans="1:6" ht="12.75">
      <c r="A119" s="15" t="s">
        <v>88</v>
      </c>
      <c r="B119" s="6" t="s">
        <v>24</v>
      </c>
      <c r="C119" s="57">
        <v>17320</v>
      </c>
      <c r="D119" s="57">
        <v>271997.22000000003</v>
      </c>
      <c r="E119" s="57">
        <f t="shared" si="12"/>
        <v>254677.22000000003</v>
      </c>
      <c r="F119" s="58">
        <v>0</v>
      </c>
    </row>
    <row r="120" spans="1:6" ht="25.5">
      <c r="A120" s="15" t="s">
        <v>90</v>
      </c>
      <c r="B120" s="6" t="s">
        <v>52</v>
      </c>
      <c r="C120" s="57"/>
      <c r="D120" s="57">
        <v>23468.18</v>
      </c>
      <c r="E120" s="57">
        <f t="shared" si="12"/>
        <v>23468.18</v>
      </c>
      <c r="F120" s="58">
        <v>0</v>
      </c>
    </row>
    <row r="121" spans="1:6" ht="25.5">
      <c r="A121" s="15" t="s">
        <v>92</v>
      </c>
      <c r="B121" s="6" t="s">
        <v>54</v>
      </c>
      <c r="C121" s="57">
        <v>30260</v>
      </c>
      <c r="D121" s="57">
        <v>30260</v>
      </c>
      <c r="E121" s="57">
        <f>+D121-C121</f>
        <v>0</v>
      </c>
      <c r="F121" s="58">
        <f>+D121/C121*100</f>
        <v>100</v>
      </c>
    </row>
    <row r="122" spans="1:6" ht="38.25">
      <c r="A122" s="15" t="s">
        <v>205</v>
      </c>
      <c r="B122" s="6" t="s">
        <v>206</v>
      </c>
      <c r="C122" s="57">
        <v>184428</v>
      </c>
      <c r="D122" s="57">
        <v>184428</v>
      </c>
      <c r="E122" s="57">
        <f t="shared" si="12"/>
        <v>0</v>
      </c>
      <c r="F122" s="58">
        <f t="shared" si="13"/>
        <v>100</v>
      </c>
    </row>
    <row r="123" spans="1:6" ht="38.25">
      <c r="A123" s="26" t="s">
        <v>94</v>
      </c>
      <c r="B123" s="16" t="s">
        <v>151</v>
      </c>
      <c r="C123" s="55">
        <f>C124</f>
        <v>1564622</v>
      </c>
      <c r="D123" s="61">
        <f>D124</f>
        <v>2240520.43</v>
      </c>
      <c r="E123" s="59">
        <f>E124</f>
        <v>675898.4300000002</v>
      </c>
      <c r="F123" s="60">
        <f>F124</f>
        <v>143.19883205016933</v>
      </c>
    </row>
    <row r="124" spans="1:6" ht="40.5" customHeight="1">
      <c r="A124" s="26" t="s">
        <v>95</v>
      </c>
      <c r="B124" s="16" t="s">
        <v>143</v>
      </c>
      <c r="C124" s="55">
        <f>SUM(C125:C130)</f>
        <v>1564622</v>
      </c>
      <c r="D124" s="55">
        <f>D125+D126+D127+D129+D130+D128</f>
        <v>2240520.43</v>
      </c>
      <c r="E124" s="59">
        <f>D124-C124</f>
        <v>675898.4300000002</v>
      </c>
      <c r="F124" s="60">
        <f>D124/C124*100</f>
        <v>143.19883205016933</v>
      </c>
    </row>
    <row r="125" spans="1:6" ht="28.5" customHeight="1">
      <c r="A125" s="15" t="s">
        <v>96</v>
      </c>
      <c r="B125" s="6" t="s">
        <v>49</v>
      </c>
      <c r="C125" s="57"/>
      <c r="D125" s="57">
        <v>43090.88</v>
      </c>
      <c r="E125" s="57">
        <f aca="true" t="shared" si="14" ref="E125:E130">+D125-C125</f>
        <v>43090.88</v>
      </c>
      <c r="F125" s="58">
        <v>0</v>
      </c>
    </row>
    <row r="126" spans="1:6" ht="38.25">
      <c r="A126" s="15" t="s">
        <v>102</v>
      </c>
      <c r="B126" s="6" t="s">
        <v>30</v>
      </c>
      <c r="C126" s="57">
        <v>30000</v>
      </c>
      <c r="D126" s="57">
        <v>149636.71000000002</v>
      </c>
      <c r="E126" s="57">
        <f t="shared" si="14"/>
        <v>119636.71000000002</v>
      </c>
      <c r="F126" s="58">
        <f>+D126/C126*100</f>
        <v>498.78903333333346</v>
      </c>
    </row>
    <row r="127" spans="1:6" ht="25.5">
      <c r="A127" s="15" t="s">
        <v>103</v>
      </c>
      <c r="B127" s="6" t="s">
        <v>31</v>
      </c>
      <c r="C127" s="57"/>
      <c r="D127" s="57">
        <v>82111.5</v>
      </c>
      <c r="E127" s="57">
        <f t="shared" si="14"/>
        <v>82111.5</v>
      </c>
      <c r="F127" s="58">
        <v>0</v>
      </c>
    </row>
    <row r="128" spans="1:6" ht="50.25" customHeight="1">
      <c r="A128" s="15" t="s">
        <v>207</v>
      </c>
      <c r="B128" s="6" t="s">
        <v>208</v>
      </c>
      <c r="C128" s="57">
        <v>1534622</v>
      </c>
      <c r="D128" s="57">
        <v>1534621.84</v>
      </c>
      <c r="E128" s="57">
        <f t="shared" si="14"/>
        <v>-0.15999999991618097</v>
      </c>
      <c r="F128" s="58">
        <v>0</v>
      </c>
    </row>
    <row r="129" spans="1:6" ht="27" customHeight="1">
      <c r="A129" s="15" t="s">
        <v>158</v>
      </c>
      <c r="B129" s="6" t="s">
        <v>159</v>
      </c>
      <c r="C129" s="57"/>
      <c r="D129" s="57">
        <v>411055.77</v>
      </c>
      <c r="E129" s="57">
        <f t="shared" si="14"/>
        <v>411055.77</v>
      </c>
      <c r="F129" s="58">
        <v>0</v>
      </c>
    </row>
    <row r="130" spans="1:6" ht="15.75" customHeight="1">
      <c r="A130" s="15" t="s">
        <v>109</v>
      </c>
      <c r="B130" s="6" t="s">
        <v>12</v>
      </c>
      <c r="C130" s="57"/>
      <c r="D130" s="57">
        <v>20003.73</v>
      </c>
      <c r="E130" s="57">
        <f t="shared" si="14"/>
        <v>20003.73</v>
      </c>
      <c r="F130" s="58">
        <v>0</v>
      </c>
    </row>
    <row r="131" spans="1:6" ht="25.5">
      <c r="A131" s="14" t="s">
        <v>110</v>
      </c>
      <c r="B131" s="16" t="s">
        <v>111</v>
      </c>
      <c r="C131" s="55">
        <f>C132</f>
        <v>1193597</v>
      </c>
      <c r="D131" s="61">
        <f>D132</f>
        <v>1548228.51</v>
      </c>
      <c r="E131" s="59">
        <f>E132</f>
        <v>354631.51</v>
      </c>
      <c r="F131" s="60">
        <f>F132</f>
        <v>129.7111596292551</v>
      </c>
    </row>
    <row r="132" spans="1:6" ht="25.5">
      <c r="A132" s="14" t="s">
        <v>113</v>
      </c>
      <c r="B132" s="16" t="s">
        <v>112</v>
      </c>
      <c r="C132" s="55">
        <f>SUM(C133:C137)</f>
        <v>1193597</v>
      </c>
      <c r="D132" s="55">
        <f>D133+D134+D135+D137+D136</f>
        <v>1548228.51</v>
      </c>
      <c r="E132" s="59">
        <f>D132-C132</f>
        <v>354631.51</v>
      </c>
      <c r="F132" s="60">
        <f>D132/C132*100</f>
        <v>129.7111596292551</v>
      </c>
    </row>
    <row r="133" spans="1:6" ht="12.75">
      <c r="A133" s="15" t="s">
        <v>115</v>
      </c>
      <c r="B133" s="6" t="s">
        <v>178</v>
      </c>
      <c r="C133" s="57">
        <v>885480</v>
      </c>
      <c r="D133" s="57">
        <v>781813.85</v>
      </c>
      <c r="E133" s="57">
        <f>+D133-C133</f>
        <v>-103666.15000000002</v>
      </c>
      <c r="F133" s="58">
        <f>+D133/C133*100</f>
        <v>88.29266047793287</v>
      </c>
    </row>
    <row r="134" spans="1:6" ht="12.75">
      <c r="A134" s="15" t="s">
        <v>116</v>
      </c>
      <c r="B134" s="6" t="s">
        <v>35</v>
      </c>
      <c r="C134" s="57">
        <v>9000</v>
      </c>
      <c r="D134" s="57">
        <v>79319.48999999999</v>
      </c>
      <c r="E134" s="57">
        <f>+D134-C134</f>
        <v>70319.48999999999</v>
      </c>
      <c r="F134" s="58">
        <f>+D134/C134*100</f>
        <v>881.3276666666665</v>
      </c>
    </row>
    <row r="135" spans="1:6" ht="12.75">
      <c r="A135" s="15" t="s">
        <v>117</v>
      </c>
      <c r="B135" s="6" t="s">
        <v>36</v>
      </c>
      <c r="C135" s="57">
        <v>25000</v>
      </c>
      <c r="D135" s="57">
        <v>97429.18</v>
      </c>
      <c r="E135" s="57">
        <f>+D135-C135</f>
        <v>72429.18</v>
      </c>
      <c r="F135" s="58">
        <f>+D135/C135*100</f>
        <v>389.71671999999995</v>
      </c>
    </row>
    <row r="136" spans="1:6" ht="25.5">
      <c r="A136" s="15" t="s">
        <v>118</v>
      </c>
      <c r="B136" s="6" t="s">
        <v>37</v>
      </c>
      <c r="C136" s="57">
        <v>215600</v>
      </c>
      <c r="D136" s="57">
        <v>511650.99000000005</v>
      </c>
      <c r="E136" s="57">
        <f>+D136-C136</f>
        <v>296050.99000000005</v>
      </c>
      <c r="F136" s="58">
        <f>+D136/C136*100</f>
        <v>237.31493042671613</v>
      </c>
    </row>
    <row r="137" spans="1:6" ht="25.5">
      <c r="A137" s="15" t="s">
        <v>119</v>
      </c>
      <c r="B137" s="6" t="s">
        <v>38</v>
      </c>
      <c r="C137" s="57">
        <v>58517</v>
      </c>
      <c r="D137" s="57">
        <v>78015</v>
      </c>
      <c r="E137" s="57">
        <f>+D137-C137</f>
        <v>19498</v>
      </c>
      <c r="F137" s="58">
        <f>+D137/C137*100</f>
        <v>133.3202317275322</v>
      </c>
    </row>
    <row r="138" spans="1:6" ht="37.5" customHeight="1">
      <c r="A138" s="14" t="s">
        <v>122</v>
      </c>
      <c r="B138" s="16" t="s">
        <v>120</v>
      </c>
      <c r="C138" s="55">
        <f>C139</f>
        <v>72104581.03</v>
      </c>
      <c r="D138" s="61">
        <f>D139</f>
        <v>37161966.21</v>
      </c>
      <c r="E138" s="59">
        <f>E139</f>
        <v>-34942614.82</v>
      </c>
      <c r="F138" s="60">
        <f>F139</f>
        <v>652.6751980953633</v>
      </c>
    </row>
    <row r="139" spans="1:6" ht="29.25" customHeight="1">
      <c r="A139" s="14" t="s">
        <v>123</v>
      </c>
      <c r="B139" s="16" t="s">
        <v>121</v>
      </c>
      <c r="C139" s="55">
        <f>SUM(C140:C150)</f>
        <v>72104581.03</v>
      </c>
      <c r="D139" s="55">
        <f>SUM(D140:D150)</f>
        <v>37161966.21</v>
      </c>
      <c r="E139" s="55">
        <f>SUM(E140:E150)</f>
        <v>-34942614.82</v>
      </c>
      <c r="F139" s="55">
        <f>SUM(F140:F150)</f>
        <v>652.6751980953633</v>
      </c>
    </row>
    <row r="140" spans="1:6" ht="51">
      <c r="A140" s="15" t="s">
        <v>209</v>
      </c>
      <c r="B140" s="6" t="s">
        <v>6</v>
      </c>
      <c r="C140" s="57">
        <v>75000</v>
      </c>
      <c r="D140" s="57">
        <v>75000</v>
      </c>
      <c r="E140" s="57">
        <f aca="true" t="shared" si="15" ref="E140:E150">+D140-C140</f>
        <v>0</v>
      </c>
      <c r="F140" s="58">
        <f aca="true" t="shared" si="16" ref="F140:F150">+D140/C140*100</f>
        <v>100</v>
      </c>
    </row>
    <row r="141" spans="1:6" ht="18" customHeight="1">
      <c r="A141" s="15" t="s">
        <v>182</v>
      </c>
      <c r="B141" s="6" t="s">
        <v>23</v>
      </c>
      <c r="C141" s="57">
        <v>85816</v>
      </c>
      <c r="D141" s="57">
        <v>3401</v>
      </c>
      <c r="E141" s="57">
        <f t="shared" si="15"/>
        <v>-82415</v>
      </c>
      <c r="F141" s="58">
        <f t="shared" si="16"/>
        <v>3.9631304185699636</v>
      </c>
    </row>
    <row r="142" spans="1:6" ht="25.5">
      <c r="A142" s="15" t="s">
        <v>125</v>
      </c>
      <c r="B142" s="6" t="s">
        <v>173</v>
      </c>
      <c r="C142" s="57">
        <v>3471531</v>
      </c>
      <c r="D142" s="57">
        <v>3362010.1</v>
      </c>
      <c r="E142" s="57">
        <f t="shared" si="15"/>
        <v>-109520.8999999999</v>
      </c>
      <c r="F142" s="58">
        <f t="shared" si="16"/>
        <v>96.84517004169054</v>
      </c>
    </row>
    <row r="143" spans="1:6" ht="25.5">
      <c r="A143" s="15" t="s">
        <v>210</v>
      </c>
      <c r="B143" s="6" t="s">
        <v>50</v>
      </c>
      <c r="C143" s="57">
        <v>370000</v>
      </c>
      <c r="D143" s="57">
        <v>331583.16</v>
      </c>
      <c r="E143" s="57">
        <f t="shared" si="15"/>
        <v>-38416.840000000026</v>
      </c>
      <c r="F143" s="58">
        <f t="shared" si="16"/>
        <v>89.61707027027026</v>
      </c>
    </row>
    <row r="144" spans="1:6" ht="12.75">
      <c r="A144" s="15" t="s">
        <v>211</v>
      </c>
      <c r="B144" s="6" t="s">
        <v>24</v>
      </c>
      <c r="C144" s="57">
        <v>828379</v>
      </c>
      <c r="D144" s="57">
        <v>526231.75</v>
      </c>
      <c r="E144" s="57">
        <f t="shared" si="15"/>
        <v>-302147.25</v>
      </c>
      <c r="F144" s="58">
        <f t="shared" si="16"/>
        <v>63.52548169376577</v>
      </c>
    </row>
    <row r="145" spans="1:6" ht="51">
      <c r="A145" s="15" t="s">
        <v>212</v>
      </c>
      <c r="B145" s="6" t="s">
        <v>183</v>
      </c>
      <c r="C145" s="57">
        <v>3866857</v>
      </c>
      <c r="D145" s="57">
        <v>763662.16</v>
      </c>
      <c r="E145" s="57">
        <f t="shared" si="15"/>
        <v>-3103194.84</v>
      </c>
      <c r="F145" s="58">
        <f t="shared" si="16"/>
        <v>19.748911325140806</v>
      </c>
    </row>
    <row r="146" spans="1:6" ht="38.25">
      <c r="A146" s="15" t="s">
        <v>213</v>
      </c>
      <c r="B146" s="6" t="s">
        <v>184</v>
      </c>
      <c r="C146" s="57">
        <v>3259331</v>
      </c>
      <c r="D146" s="57">
        <v>1708100</v>
      </c>
      <c r="E146" s="57">
        <f t="shared" si="15"/>
        <v>-1551231</v>
      </c>
      <c r="F146" s="58">
        <f t="shared" si="16"/>
        <v>52.40646009871352</v>
      </c>
    </row>
    <row r="147" spans="1:6" ht="12.75">
      <c r="A147" s="15" t="s">
        <v>144</v>
      </c>
      <c r="B147" s="6" t="s">
        <v>162</v>
      </c>
      <c r="C147" s="57">
        <f>48388119.63+89770.41+9992253.82</f>
        <v>58470143.86</v>
      </c>
      <c r="D147" s="57">
        <v>28894453.69</v>
      </c>
      <c r="E147" s="57">
        <f t="shared" si="15"/>
        <v>-29575690.169999998</v>
      </c>
      <c r="F147" s="58">
        <f t="shared" si="16"/>
        <v>49.41744928691202</v>
      </c>
    </row>
    <row r="148" spans="1:6" ht="25.5">
      <c r="A148" s="15" t="s">
        <v>145</v>
      </c>
      <c r="B148" s="6" t="s">
        <v>44</v>
      </c>
      <c r="C148" s="57">
        <v>60000</v>
      </c>
      <c r="D148" s="57">
        <v>0</v>
      </c>
      <c r="E148" s="57">
        <f t="shared" si="15"/>
        <v>-60000</v>
      </c>
      <c r="F148" s="58">
        <f t="shared" si="16"/>
        <v>0</v>
      </c>
    </row>
    <row r="149" spans="1:6" ht="41.25" customHeight="1">
      <c r="A149" s="15" t="s">
        <v>181</v>
      </c>
      <c r="B149" s="6" t="s">
        <v>18</v>
      </c>
      <c r="C149" s="57">
        <v>525194</v>
      </c>
      <c r="D149" s="57">
        <v>405195.18</v>
      </c>
      <c r="E149" s="57">
        <f t="shared" si="15"/>
        <v>-119998.82</v>
      </c>
      <c r="F149" s="58">
        <f t="shared" si="16"/>
        <v>77.15152496030039</v>
      </c>
    </row>
    <row r="150" spans="1:6" ht="25.5">
      <c r="A150" s="15" t="s">
        <v>160</v>
      </c>
      <c r="B150" s="6" t="s">
        <v>161</v>
      </c>
      <c r="C150" s="57">
        <v>1092329.17</v>
      </c>
      <c r="D150" s="57">
        <v>1092329.17</v>
      </c>
      <c r="E150" s="57">
        <f t="shared" si="15"/>
        <v>0</v>
      </c>
      <c r="F150" s="58">
        <f t="shared" si="16"/>
        <v>100</v>
      </c>
    </row>
    <row r="151" spans="1:6" ht="28.5" customHeight="1">
      <c r="A151" s="14" t="s">
        <v>127</v>
      </c>
      <c r="B151" s="16" t="s">
        <v>156</v>
      </c>
      <c r="C151" s="55">
        <f>C152</f>
        <v>27500</v>
      </c>
      <c r="D151" s="61">
        <f>D152</f>
        <v>679700</v>
      </c>
      <c r="E151" s="59">
        <f>E152</f>
        <v>652200</v>
      </c>
      <c r="F151" s="60">
        <f>F152</f>
        <v>2471.6363636363635</v>
      </c>
    </row>
    <row r="152" spans="1:6" ht="23.25" customHeight="1">
      <c r="A152" s="14" t="s">
        <v>128</v>
      </c>
      <c r="B152" s="16" t="s">
        <v>155</v>
      </c>
      <c r="C152" s="55">
        <f>C153</f>
        <v>27500</v>
      </c>
      <c r="D152" s="55">
        <f>D153</f>
        <v>679700</v>
      </c>
      <c r="E152" s="59">
        <f>D152-C152</f>
        <v>652200</v>
      </c>
      <c r="F152" s="60">
        <f>D152/C152*100</f>
        <v>2471.6363636363635</v>
      </c>
    </row>
    <row r="153" spans="1:6" ht="28.5" customHeight="1">
      <c r="A153" s="39" t="s">
        <v>129</v>
      </c>
      <c r="B153" s="6" t="s">
        <v>49</v>
      </c>
      <c r="C153" s="62">
        <v>27500</v>
      </c>
      <c r="D153" s="63">
        <v>679700</v>
      </c>
      <c r="E153" s="57">
        <f>+D153-C153</f>
        <v>652200</v>
      </c>
      <c r="F153" s="58">
        <f>+D153/C153*100</f>
        <v>2471.6363636363635</v>
      </c>
    </row>
    <row r="154" spans="1:6" ht="26.25" customHeight="1">
      <c r="A154" s="14" t="s">
        <v>130</v>
      </c>
      <c r="B154" s="16" t="s">
        <v>131</v>
      </c>
      <c r="C154" s="55">
        <f>C155</f>
        <v>81000</v>
      </c>
      <c r="D154" s="55">
        <f>D155</f>
        <v>81000</v>
      </c>
      <c r="E154" s="59">
        <f>E155</f>
        <v>0</v>
      </c>
      <c r="F154" s="60">
        <f>F155</f>
        <v>100</v>
      </c>
    </row>
    <row r="155" spans="1:6" ht="27" customHeight="1">
      <c r="A155" s="14" t="s">
        <v>133</v>
      </c>
      <c r="B155" s="16" t="s">
        <v>132</v>
      </c>
      <c r="C155" s="55">
        <f>C156</f>
        <v>81000</v>
      </c>
      <c r="D155" s="55">
        <f>D156</f>
        <v>81000</v>
      </c>
      <c r="E155" s="59">
        <f>D155-C155</f>
        <v>0</v>
      </c>
      <c r="F155" s="60">
        <f>D155/C155*100</f>
        <v>100</v>
      </c>
    </row>
    <row r="156" spans="1:6" ht="33.75" customHeight="1">
      <c r="A156" s="39" t="s">
        <v>134</v>
      </c>
      <c r="B156" s="6" t="s">
        <v>49</v>
      </c>
      <c r="C156" s="62">
        <v>81000</v>
      </c>
      <c r="D156" s="63">
        <v>81000</v>
      </c>
      <c r="E156" s="57">
        <f>+D156-C156</f>
        <v>0</v>
      </c>
      <c r="F156" s="58">
        <f>+D156/C156*100</f>
        <v>100</v>
      </c>
    </row>
    <row r="157" spans="1:6" ht="18.75" customHeight="1">
      <c r="A157" s="22"/>
      <c r="B157" s="40" t="s">
        <v>137</v>
      </c>
      <c r="C157" s="64">
        <v>138948835.11</v>
      </c>
      <c r="D157" s="64">
        <v>100707544.97</v>
      </c>
      <c r="E157" s="59">
        <f>D157-C157</f>
        <v>-38241290.140000015</v>
      </c>
      <c r="F157" s="60">
        <f>+D157/C157*100</f>
        <v>72.47814988177052</v>
      </c>
    </row>
    <row r="158" spans="1:6" ht="12.75">
      <c r="A158" s="4"/>
      <c r="B158" s="4"/>
      <c r="C158" s="25"/>
      <c r="D158" s="25"/>
      <c r="E158" s="4"/>
      <c r="F158" s="4"/>
    </row>
    <row r="159" spans="1:6" ht="18.75">
      <c r="A159" s="73" t="s">
        <v>217</v>
      </c>
      <c r="B159" s="73"/>
      <c r="C159" s="73"/>
      <c r="D159" s="72"/>
      <c r="E159" s="73"/>
      <c r="F159" s="73"/>
    </row>
    <row r="160" spans="1:6" ht="18.75">
      <c r="A160" s="67" t="s">
        <v>42</v>
      </c>
      <c r="B160" s="68"/>
      <c r="C160" s="69"/>
      <c r="D160" s="70" t="s">
        <v>152</v>
      </c>
      <c r="E160" s="70"/>
      <c r="F160" s="73"/>
    </row>
    <row r="161" spans="1:6" ht="18.75">
      <c r="A161" s="67"/>
      <c r="B161" s="68"/>
      <c r="C161" s="69"/>
      <c r="D161" s="69"/>
      <c r="E161" s="70"/>
      <c r="F161" s="73"/>
    </row>
    <row r="162" spans="1:6" ht="18.75">
      <c r="A162" s="71" t="s">
        <v>40</v>
      </c>
      <c r="B162" s="68"/>
      <c r="C162" s="72"/>
      <c r="D162" s="72"/>
      <c r="E162" s="72"/>
      <c r="F162" s="73"/>
    </row>
    <row r="163" spans="1:6" ht="18.75">
      <c r="A163" s="73" t="s">
        <v>41</v>
      </c>
      <c r="B163" s="73"/>
      <c r="C163" s="72"/>
      <c r="D163" s="72"/>
      <c r="E163" s="72"/>
      <c r="F163" s="73"/>
    </row>
    <row r="164" spans="1:6" ht="18.75">
      <c r="A164" s="73" t="s">
        <v>42</v>
      </c>
      <c r="B164" s="73"/>
      <c r="C164" s="72"/>
      <c r="D164" s="72" t="s">
        <v>48</v>
      </c>
      <c r="E164" s="73"/>
      <c r="F164" s="73"/>
    </row>
    <row r="165" spans="1:6" ht="15">
      <c r="A165" s="42"/>
      <c r="B165" s="42"/>
      <c r="C165" s="42"/>
      <c r="D165" s="42"/>
      <c r="E165" s="42"/>
      <c r="F165" s="4"/>
    </row>
  </sheetData>
  <sheetProtection/>
  <mergeCells count="5">
    <mergeCell ref="C1:D1"/>
    <mergeCell ref="C4:F4"/>
    <mergeCell ref="A6:F6"/>
    <mergeCell ref="A7:F7"/>
    <mergeCell ref="A97:F97"/>
  </mergeCells>
  <conditionalFormatting sqref="A70:A75 A78 A86:A89 A13:A33">
    <cfRule type="expression" priority="105" dxfId="18" stopIfTrue="1">
      <formula>IV13=1</formula>
    </cfRule>
  </conditionalFormatting>
  <conditionalFormatting sqref="B70:B75 B78 B86:B89 B13:B33">
    <cfRule type="expression" priority="110" dxfId="18" stopIfTrue="1">
      <formula>IV13=1</formula>
    </cfRule>
  </conditionalFormatting>
  <conditionalFormatting sqref="C70:C75 C78 C86:C89 C13:C33">
    <cfRule type="expression" priority="111" dxfId="18" stopIfTrue="1">
      <formula>IV13=1</formula>
    </cfRule>
  </conditionalFormatting>
  <conditionalFormatting sqref="A36:A48">
    <cfRule type="expression" priority="61" dxfId="18" stopIfTrue="1">
      <formula>IV36=1</formula>
    </cfRule>
  </conditionalFormatting>
  <conditionalFormatting sqref="B36:B48">
    <cfRule type="expression" priority="62" dxfId="18" stopIfTrue="1">
      <formula>IV36=1</formula>
    </cfRule>
  </conditionalFormatting>
  <conditionalFormatting sqref="C36:C48">
    <cfRule type="expression" priority="63" dxfId="18" stopIfTrue="1">
      <formula>IV36=1</formula>
    </cfRule>
  </conditionalFormatting>
  <conditionalFormatting sqref="A51:A67">
    <cfRule type="expression" priority="58" dxfId="18" stopIfTrue="1">
      <formula>IV51=1</formula>
    </cfRule>
  </conditionalFormatting>
  <conditionalFormatting sqref="B51:B67">
    <cfRule type="expression" priority="59" dxfId="18" stopIfTrue="1">
      <formula>IV51=1</formula>
    </cfRule>
  </conditionalFormatting>
  <conditionalFormatting sqref="C51:C67">
    <cfRule type="expression" priority="60" dxfId="18" stopIfTrue="1">
      <formula>IV51=1</formula>
    </cfRule>
  </conditionalFormatting>
  <conditionalFormatting sqref="A81:A83">
    <cfRule type="expression" priority="55" dxfId="18" stopIfTrue="1">
      <formula>IV81=1</formula>
    </cfRule>
  </conditionalFormatting>
  <conditionalFormatting sqref="B81:B83">
    <cfRule type="expression" priority="56" dxfId="18" stopIfTrue="1">
      <formula>IV81=1</formula>
    </cfRule>
  </conditionalFormatting>
  <conditionalFormatting sqref="C81:C83">
    <cfRule type="expression" priority="57" dxfId="18" stopIfTrue="1">
      <formula>IV81=1</formula>
    </cfRule>
  </conditionalFormatting>
  <conditionalFormatting sqref="A90">
    <cfRule type="expression" priority="49" dxfId="18" stopIfTrue="1">
      <formula>IV90=1</formula>
    </cfRule>
  </conditionalFormatting>
  <conditionalFormatting sqref="B90">
    <cfRule type="expression" priority="50" dxfId="18" stopIfTrue="1">
      <formula>IV90=1</formula>
    </cfRule>
  </conditionalFormatting>
  <conditionalFormatting sqref="C90">
    <cfRule type="expression" priority="51" dxfId="18" stopIfTrue="1">
      <formula>IV90=1</formula>
    </cfRule>
  </conditionalFormatting>
  <conditionalFormatting sqref="A93">
    <cfRule type="expression" priority="46" dxfId="18" stopIfTrue="1">
      <formula>IV93=1</formula>
    </cfRule>
  </conditionalFormatting>
  <conditionalFormatting sqref="B93">
    <cfRule type="expression" priority="47" dxfId="18" stopIfTrue="1">
      <formula>IV93=1</formula>
    </cfRule>
  </conditionalFormatting>
  <conditionalFormatting sqref="C93">
    <cfRule type="expression" priority="48" dxfId="18" stopIfTrue="1">
      <formula>IV93=1</formula>
    </cfRule>
  </conditionalFormatting>
  <printOptions/>
  <pageMargins left="0.9448818897637796" right="0.1968503937007874" top="0.6692913385826772" bottom="0.15748031496062992" header="0.31496062992125984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Vadim</cp:lastModifiedBy>
  <cp:lastPrinted>2024-01-26T13:10:33Z</cp:lastPrinted>
  <dcterms:created xsi:type="dcterms:W3CDTF">2015-04-15T06:48:28Z</dcterms:created>
  <dcterms:modified xsi:type="dcterms:W3CDTF">2024-01-29T08:51:49Z</dcterms:modified>
  <cp:category/>
  <cp:version/>
  <cp:contentType/>
  <cp:contentStatus/>
</cp:coreProperties>
</file>